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B4755A6F-7A2B-4BC5-9F51-A9B5F2145567}" xr6:coauthVersionLast="45" xr6:coauthVersionMax="45" xr10:uidLastSave="{00000000-0000-0000-0000-000000000000}"/>
  <bookViews>
    <workbookView xWindow="-60" yWindow="-60" windowWidth="28920" windowHeight="15720" tabRatio="751" activeTab="1" xr2:uid="{00000000-000D-0000-FFFF-FFFF00000000}"/>
  </bookViews>
  <sheets>
    <sheet name="Sheet1" sheetId="4" r:id="rId1"/>
    <sheet name="Sheet2" sheetId="3" r:id="rId2"/>
  </sheets>
  <definedNames>
    <definedName name="_20.01.01">Sheet2!$B$9</definedName>
    <definedName name="_xlnm.Print_Area" localSheetId="0">Sheet1!$A$1:$X$40</definedName>
    <definedName name="_xlnm.Print_Area" localSheetId="1">Sheet2!$A$1:$S$114</definedName>
    <definedName name="_xlnm.Print_Titles" localSheetId="0">Sheet1!$17:$20</definedName>
    <definedName name="_xlnm.Print_Titles" localSheetId="1">Sheet2!$5:$7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04" i="3" l="1"/>
  <c r="M104" i="3"/>
  <c r="N104" i="3"/>
  <c r="O104" i="3"/>
  <c r="L98" i="3"/>
  <c r="M98" i="3"/>
  <c r="N98" i="3"/>
  <c r="O98" i="3"/>
  <c r="P98" i="3"/>
  <c r="G98" i="3"/>
  <c r="H98" i="3"/>
  <c r="I98" i="3"/>
  <c r="J98" i="3"/>
  <c r="K98" i="3"/>
  <c r="F98" i="3"/>
  <c r="P97" i="3"/>
  <c r="L97" i="3"/>
  <c r="M97" i="3"/>
  <c r="N97" i="3"/>
  <c r="O97" i="3"/>
  <c r="K97" i="3"/>
  <c r="P96" i="3"/>
  <c r="L96" i="3"/>
  <c r="M96" i="3"/>
  <c r="N96" i="3"/>
  <c r="O96" i="3"/>
  <c r="K96" i="3"/>
  <c r="L92" i="3" l="1"/>
  <c r="M92" i="3"/>
  <c r="N92" i="3"/>
  <c r="O92" i="3"/>
  <c r="K92" i="3"/>
  <c r="I93" i="3"/>
  <c r="H93" i="3"/>
  <c r="G93" i="3"/>
  <c r="F93" i="3"/>
  <c r="P92" i="3" l="1"/>
  <c r="Q31" i="4"/>
  <c r="P31" i="4"/>
  <c r="O31" i="4"/>
  <c r="L31" i="4"/>
  <c r="M31" i="4"/>
  <c r="Q28" i="4"/>
  <c r="R28" i="4"/>
  <c r="P28" i="4"/>
  <c r="O28" i="4"/>
  <c r="L28" i="4"/>
  <c r="N28" i="4"/>
  <c r="M28" i="4"/>
  <c r="K31" i="4" l="1"/>
  <c r="J31" i="4"/>
  <c r="I31" i="4"/>
  <c r="H31" i="4"/>
  <c r="G31" i="4"/>
  <c r="F31" i="4"/>
  <c r="Q30" i="4"/>
  <c r="P30" i="4"/>
  <c r="O30" i="4"/>
  <c r="N30" i="4"/>
  <c r="M30" i="4"/>
  <c r="L30" i="4"/>
  <c r="R30" i="4" l="1"/>
  <c r="O64" i="3"/>
  <c r="N64" i="3"/>
  <c r="M64" i="3"/>
  <c r="L64" i="3"/>
  <c r="K64" i="3"/>
  <c r="P64" i="3" s="1"/>
  <c r="K91" i="3" l="1"/>
  <c r="L91" i="3"/>
  <c r="M91" i="3"/>
  <c r="N91" i="3"/>
  <c r="O91" i="3"/>
  <c r="F67" i="3"/>
  <c r="J67" i="3"/>
  <c r="O65" i="3"/>
  <c r="N65" i="3"/>
  <c r="M65" i="3"/>
  <c r="L65" i="3"/>
  <c r="K65" i="3"/>
  <c r="P91" i="3" l="1"/>
  <c r="P65" i="3"/>
  <c r="M27" i="4"/>
  <c r="N27" i="4"/>
  <c r="O27" i="4"/>
  <c r="P27" i="4"/>
  <c r="Q27" i="4"/>
  <c r="L27" i="4"/>
  <c r="R27" i="4" l="1"/>
  <c r="G103" i="3"/>
  <c r="H103" i="3"/>
  <c r="I103" i="3"/>
  <c r="J103" i="3"/>
  <c r="L102" i="3"/>
  <c r="M102" i="3"/>
  <c r="N102" i="3"/>
  <c r="O102" i="3"/>
  <c r="L101" i="3"/>
  <c r="M101" i="3"/>
  <c r="N101" i="3"/>
  <c r="O101" i="3"/>
  <c r="K101" i="3"/>
  <c r="P101" i="3" s="1"/>
  <c r="K102" i="3"/>
  <c r="P102" i="3" s="1"/>
  <c r="F103" i="3"/>
  <c r="G79" i="3"/>
  <c r="H79" i="3"/>
  <c r="I79" i="3"/>
  <c r="J79" i="3"/>
  <c r="F79" i="3"/>
  <c r="L78" i="3"/>
  <c r="M78" i="3"/>
  <c r="N78" i="3"/>
  <c r="O78" i="3"/>
  <c r="K78" i="3"/>
  <c r="P78" i="3" l="1"/>
  <c r="P21" i="4"/>
  <c r="G34" i="4"/>
  <c r="H34" i="4"/>
  <c r="I34" i="4"/>
  <c r="J34" i="4"/>
  <c r="K34" i="4"/>
  <c r="F34" i="4"/>
  <c r="M33" i="4"/>
  <c r="N33" i="4"/>
  <c r="O33" i="4"/>
  <c r="P33" i="4"/>
  <c r="Q33" i="4"/>
  <c r="L33" i="4"/>
  <c r="R33" i="4" s="1"/>
  <c r="L38" i="3" l="1"/>
  <c r="M38" i="3"/>
  <c r="N38" i="3"/>
  <c r="O38" i="3"/>
  <c r="G39" i="3"/>
  <c r="H39" i="3"/>
  <c r="I39" i="3"/>
  <c r="J39" i="3"/>
  <c r="O37" i="3"/>
  <c r="N37" i="3"/>
  <c r="L37" i="3"/>
  <c r="F39" i="3"/>
  <c r="M37" i="3"/>
  <c r="K38" i="3"/>
  <c r="K37" i="3"/>
  <c r="P37" i="3" l="1"/>
  <c r="P38" i="3"/>
  <c r="J19" i="3"/>
  <c r="G67" i="3" l="1"/>
  <c r="I67" i="3"/>
  <c r="H67" i="3"/>
  <c r="L29" i="4" l="1"/>
  <c r="M32" i="4" l="1"/>
  <c r="M34" i="4" s="1"/>
  <c r="N32" i="4"/>
  <c r="N34" i="4" s="1"/>
  <c r="O32" i="4"/>
  <c r="O34" i="4" s="1"/>
  <c r="P32" i="4"/>
  <c r="P34" i="4" s="1"/>
  <c r="Q32" i="4"/>
  <c r="Q34" i="4" s="1"/>
  <c r="L32" i="4"/>
  <c r="O29" i="4"/>
  <c r="P29" i="4"/>
  <c r="Q29" i="4"/>
  <c r="M26" i="4"/>
  <c r="N26" i="4"/>
  <c r="M29" i="4"/>
  <c r="N29" i="4"/>
  <c r="N31" i="4" s="1"/>
  <c r="R32" i="4" l="1"/>
  <c r="R34" i="4" s="1"/>
  <c r="L34" i="4"/>
  <c r="R29" i="4"/>
  <c r="R31" i="4" s="1"/>
  <c r="G25" i="4"/>
  <c r="H25" i="4"/>
  <c r="I25" i="4"/>
  <c r="J25" i="4"/>
  <c r="K25" i="4"/>
  <c r="F25" i="4"/>
  <c r="M24" i="4"/>
  <c r="N24" i="4"/>
  <c r="O24" i="4"/>
  <c r="P24" i="4"/>
  <c r="Q24" i="4"/>
  <c r="O26" i="4"/>
  <c r="P26" i="4"/>
  <c r="Q26" i="4"/>
  <c r="L26" i="4"/>
  <c r="R26" i="4" l="1"/>
  <c r="G22" i="4"/>
  <c r="G35" i="4" s="1"/>
  <c r="H22" i="4"/>
  <c r="H35" i="4" s="1"/>
  <c r="I22" i="4"/>
  <c r="I35" i="4" s="1"/>
  <c r="J22" i="4"/>
  <c r="J35" i="4" s="1"/>
  <c r="K22" i="4"/>
  <c r="K35" i="4" s="1"/>
  <c r="F22" i="4"/>
  <c r="F35" i="4" s="1"/>
  <c r="K87" i="3" l="1"/>
  <c r="K86" i="3"/>
  <c r="K85" i="3"/>
  <c r="M77" i="3"/>
  <c r="M79" i="3" s="1"/>
  <c r="M50" i="3"/>
  <c r="N50" i="3"/>
  <c r="O50" i="3"/>
  <c r="M23" i="4" l="1"/>
  <c r="M25" i="4" s="1"/>
  <c r="N23" i="4"/>
  <c r="N25" i="4" s="1"/>
  <c r="O23" i="4"/>
  <c r="O25" i="4" s="1"/>
  <c r="P23" i="4"/>
  <c r="P25" i="4" s="1"/>
  <c r="Q23" i="4"/>
  <c r="Q25" i="4" s="1"/>
  <c r="L24" i="3" l="1"/>
  <c r="M24" i="3"/>
  <c r="N24" i="3"/>
  <c r="O24" i="3"/>
  <c r="K24" i="3"/>
  <c r="L50" i="3"/>
  <c r="P22" i="4"/>
  <c r="P35" i="4" s="1"/>
  <c r="O21" i="4"/>
  <c r="O22" i="4" s="1"/>
  <c r="O35" i="4" s="1"/>
  <c r="Q21" i="4"/>
  <c r="Q22" i="4" s="1"/>
  <c r="Q35" i="4" s="1"/>
  <c r="K50" i="3"/>
  <c r="L24" i="4"/>
  <c r="R24" i="4" s="1"/>
  <c r="P50" i="3" l="1"/>
  <c r="P24" i="3"/>
  <c r="K42" i="3"/>
  <c r="L9" i="3"/>
  <c r="L19" i="3" s="1"/>
  <c r="O9" i="3"/>
  <c r="O19" i="3" s="1"/>
  <c r="O46" i="3" l="1"/>
  <c r="O44" i="3"/>
  <c r="L31" i="3"/>
  <c r="M31" i="3"/>
  <c r="O25" i="3"/>
  <c r="N25" i="3"/>
  <c r="M25" i="3"/>
  <c r="L25" i="3"/>
  <c r="K25" i="3"/>
  <c r="P25" i="3" l="1"/>
  <c r="O75" i="3"/>
  <c r="J76" i="3"/>
  <c r="O66" i="3" l="1"/>
  <c r="M44" i="3"/>
  <c r="K44" i="3"/>
  <c r="N21" i="4" l="1"/>
  <c r="N22" i="4" s="1"/>
  <c r="N35" i="4" s="1"/>
  <c r="K82" i="3"/>
  <c r="K81" i="3"/>
  <c r="F83" i="3"/>
  <c r="K32" i="3"/>
  <c r="F34" i="3"/>
  <c r="K83" i="3" l="1"/>
  <c r="J43" i="3"/>
  <c r="J68" i="3" s="1"/>
  <c r="I43" i="3"/>
  <c r="I68" i="3" s="1"/>
  <c r="H43" i="3"/>
  <c r="H68" i="3" s="1"/>
  <c r="G43" i="3"/>
  <c r="G68" i="3" s="1"/>
  <c r="F43" i="3"/>
  <c r="F68" i="3" s="1"/>
  <c r="F30" i="3"/>
  <c r="K30" i="3" s="1"/>
  <c r="J26" i="3"/>
  <c r="I26" i="3"/>
  <c r="H26" i="3"/>
  <c r="G26" i="3"/>
  <c r="F26" i="3"/>
  <c r="K59" i="3"/>
  <c r="K55" i="3"/>
  <c r="O77" i="3"/>
  <c r="O79" i="3" s="1"/>
  <c r="M57" i="3"/>
  <c r="K77" i="3"/>
  <c r="K79" i="3" s="1"/>
  <c r="K66" i="3"/>
  <c r="K60" i="3"/>
  <c r="K31" i="3"/>
  <c r="K22" i="3"/>
  <c r="F23" i="3"/>
  <c r="M75" i="3"/>
  <c r="L75" i="3"/>
  <c r="H76" i="3"/>
  <c r="G76" i="3"/>
  <c r="K23" i="3" l="1"/>
  <c r="K26" i="3"/>
  <c r="N41" i="3"/>
  <c r="O41" i="3"/>
  <c r="M41" i="3"/>
  <c r="K41" i="3"/>
  <c r="O20" i="3"/>
  <c r="O21" i="3" s="1"/>
  <c r="J21" i="3"/>
  <c r="K54" i="3" l="1"/>
  <c r="K51" i="3" l="1"/>
  <c r="K49" i="3"/>
  <c r="N90" i="3"/>
  <c r="N93" i="3" s="1"/>
  <c r="K90" i="3"/>
  <c r="K93" i="3" s="1"/>
  <c r="F88" i="3"/>
  <c r="L23" i="4"/>
  <c r="L25" i="4" s="1"/>
  <c r="R23" i="4" l="1"/>
  <c r="R25" i="4" s="1"/>
  <c r="K88" i="3"/>
  <c r="P90" i="3"/>
  <c r="P93" i="3" s="1"/>
  <c r="M33" i="3"/>
  <c r="H34" i="3"/>
  <c r="M72" i="3" l="1"/>
  <c r="K57" i="3"/>
  <c r="K53" i="3"/>
  <c r="O33" i="3"/>
  <c r="J34" i="3"/>
  <c r="O42" i="3" l="1"/>
  <c r="M21" i="4"/>
  <c r="M22" i="4" s="1"/>
  <c r="M35" i="4" s="1"/>
  <c r="L41" i="3" l="1"/>
  <c r="P41" i="3" s="1"/>
  <c r="N26" i="3"/>
  <c r="M26" i="3" l="1"/>
  <c r="L26" i="3"/>
  <c r="O26" i="3"/>
  <c r="L20" i="3"/>
  <c r="P26" i="3" l="1"/>
  <c r="M60" i="3"/>
  <c r="O22" i="3" l="1"/>
  <c r="J23" i="3"/>
  <c r="M63" i="3"/>
  <c r="M61" i="3"/>
  <c r="M58" i="3"/>
  <c r="L77" i="3"/>
  <c r="L79" i="3" s="1"/>
  <c r="L33" i="3"/>
  <c r="G34" i="3"/>
  <c r="N22" i="3"/>
  <c r="M22" i="3"/>
  <c r="M23" i="3" s="1"/>
  <c r="H23" i="3"/>
  <c r="G23" i="3"/>
  <c r="L22" i="3"/>
  <c r="K69" i="3"/>
  <c r="P69" i="3" s="1"/>
  <c r="G71" i="3"/>
  <c r="F71" i="3"/>
  <c r="N44" i="3"/>
  <c r="L44" i="3"/>
  <c r="O55" i="3"/>
  <c r="M55" i="3"/>
  <c r="L55" i="3"/>
  <c r="K48" i="3"/>
  <c r="N33" i="3"/>
  <c r="K33" i="3"/>
  <c r="P44" i="3" l="1"/>
  <c r="P33" i="3"/>
  <c r="P22" i="3"/>
  <c r="K34" i="3"/>
  <c r="L23" i="3"/>
  <c r="K71" i="3"/>
  <c r="K43" i="3" l="1"/>
  <c r="O35" i="3"/>
  <c r="M36" i="3"/>
  <c r="K35" i="3"/>
  <c r="K20" i="3"/>
  <c r="F21" i="3"/>
  <c r="F19" i="3"/>
  <c r="K9" i="3"/>
  <c r="K19" i="3" l="1"/>
  <c r="K21" i="3"/>
  <c r="I83" i="3"/>
  <c r="J83" i="3"/>
  <c r="L72" i="3" l="1"/>
  <c r="K72" i="3"/>
  <c r="N72" i="3"/>
  <c r="O72" i="3"/>
  <c r="P72" i="3" l="1"/>
  <c r="J109" i="3"/>
  <c r="J88" i="3"/>
  <c r="J71" i="3" l="1"/>
  <c r="J30" i="3"/>
  <c r="N81" i="3" l="1"/>
  <c r="O81" i="3"/>
  <c r="N106" i="3"/>
  <c r="O106" i="3"/>
  <c r="N107" i="3"/>
  <c r="O107" i="3"/>
  <c r="N108" i="3"/>
  <c r="O108" i="3"/>
  <c r="O100" i="3"/>
  <c r="O103" i="3" s="1"/>
  <c r="O90" i="3"/>
  <c r="O93" i="3" s="1"/>
  <c r="O82" i="3"/>
  <c r="O84" i="3"/>
  <c r="O85" i="3"/>
  <c r="O86" i="3"/>
  <c r="O87" i="3"/>
  <c r="O71" i="3"/>
  <c r="O74" i="3"/>
  <c r="O56" i="3"/>
  <c r="O52" i="3"/>
  <c r="O53" i="3"/>
  <c r="O54" i="3"/>
  <c r="O47" i="3"/>
  <c r="O48" i="3"/>
  <c r="O49" i="3"/>
  <c r="O51" i="3"/>
  <c r="O45" i="3"/>
  <c r="O36" i="3"/>
  <c r="O39" i="3" s="1"/>
  <c r="O32" i="3"/>
  <c r="O27" i="3"/>
  <c r="O28" i="3"/>
  <c r="O29" i="3"/>
  <c r="O30" i="3"/>
  <c r="O31" i="3"/>
  <c r="O34" i="3" l="1"/>
  <c r="O88" i="3"/>
  <c r="O43" i="3"/>
  <c r="O76" i="3"/>
  <c r="O83" i="3"/>
  <c r="N109" i="3"/>
  <c r="O109" i="3"/>
  <c r="N58" i="3"/>
  <c r="O58" i="3"/>
  <c r="N59" i="3"/>
  <c r="O59" i="3"/>
  <c r="N60" i="3"/>
  <c r="O60" i="3"/>
  <c r="N61" i="3"/>
  <c r="O61" i="3"/>
  <c r="N62" i="3"/>
  <c r="O62" i="3"/>
  <c r="N63" i="3"/>
  <c r="O63" i="3"/>
  <c r="O57" i="3"/>
  <c r="K62" i="3"/>
  <c r="O23" i="3"/>
  <c r="O67" i="3" l="1"/>
  <c r="O68" i="3" s="1"/>
  <c r="M9" i="3"/>
  <c r="O94" i="3" l="1"/>
  <c r="M19" i="3"/>
  <c r="I23" i="3"/>
  <c r="K108" i="3" l="1"/>
  <c r="P108" i="3" s="1"/>
  <c r="K107" i="3"/>
  <c r="P107" i="3" s="1"/>
  <c r="K106" i="3"/>
  <c r="P106" i="3" s="1"/>
  <c r="K109" i="3" l="1"/>
  <c r="P109" i="3" s="1"/>
  <c r="N84" i="3"/>
  <c r="L66" i="3" l="1"/>
  <c r="M66" i="3"/>
  <c r="N66" i="3"/>
  <c r="P66" i="3" l="1"/>
  <c r="K52" i="3" l="1"/>
  <c r="L90" i="3" l="1"/>
  <c r="L93" i="3" s="1"/>
  <c r="M90" i="3"/>
  <c r="M93" i="3" s="1"/>
  <c r="M100" i="3"/>
  <c r="M103" i="3" s="1"/>
  <c r="N100" i="3"/>
  <c r="N103" i="3" s="1"/>
  <c r="L100" i="3"/>
  <c r="L103" i="3" s="1"/>
  <c r="K100" i="3"/>
  <c r="P100" i="3" l="1"/>
  <c r="P103" i="3" s="1"/>
  <c r="K103" i="3"/>
  <c r="L21" i="4"/>
  <c r="N85" i="3"/>
  <c r="M85" i="3"/>
  <c r="L85" i="3"/>
  <c r="L82" i="3"/>
  <c r="M82" i="3"/>
  <c r="N82" i="3"/>
  <c r="L81" i="3"/>
  <c r="M81" i="3"/>
  <c r="G83" i="3"/>
  <c r="H83" i="3"/>
  <c r="L32" i="3"/>
  <c r="M32" i="3"/>
  <c r="M34" i="3" s="1"/>
  <c r="N32" i="3"/>
  <c r="L108" i="3"/>
  <c r="M108" i="3"/>
  <c r="L107" i="3"/>
  <c r="M107" i="3"/>
  <c r="L106" i="3"/>
  <c r="M106" i="3"/>
  <c r="G109" i="3"/>
  <c r="H109" i="3"/>
  <c r="I109" i="3"/>
  <c r="F109" i="3"/>
  <c r="L87" i="3"/>
  <c r="M87" i="3"/>
  <c r="N87" i="3"/>
  <c r="L86" i="3"/>
  <c r="M86" i="3"/>
  <c r="N86" i="3"/>
  <c r="G88" i="3"/>
  <c r="H88" i="3"/>
  <c r="I88" i="3"/>
  <c r="N77" i="3"/>
  <c r="N79" i="3" s="1"/>
  <c r="L84" i="3"/>
  <c r="M84" i="3"/>
  <c r="I76" i="3"/>
  <c r="F76" i="3"/>
  <c r="N75" i="3"/>
  <c r="K75" i="3"/>
  <c r="L74" i="3"/>
  <c r="M74" i="3"/>
  <c r="M76" i="3" s="1"/>
  <c r="N74" i="3"/>
  <c r="K74" i="3"/>
  <c r="H71" i="3"/>
  <c r="I71" i="3"/>
  <c r="I21" i="3"/>
  <c r="H21" i="3"/>
  <c r="G21" i="3"/>
  <c r="L63" i="3"/>
  <c r="L62" i="3"/>
  <c r="M62" i="3"/>
  <c r="L61" i="3"/>
  <c r="L60" i="3"/>
  <c r="P60" i="3" s="1"/>
  <c r="K61" i="3"/>
  <c r="P61" i="3" s="1"/>
  <c r="K63" i="3"/>
  <c r="P63" i="3" s="1"/>
  <c r="L59" i="3"/>
  <c r="M59" i="3"/>
  <c r="L58" i="3"/>
  <c r="L57" i="3"/>
  <c r="N57" i="3"/>
  <c r="K58" i="3"/>
  <c r="L56" i="3"/>
  <c r="M56" i="3"/>
  <c r="N56" i="3"/>
  <c r="N55" i="3"/>
  <c r="P55" i="3" s="1"/>
  <c r="K56" i="3"/>
  <c r="L54" i="3"/>
  <c r="M54" i="3"/>
  <c r="N54" i="3"/>
  <c r="L53" i="3"/>
  <c r="M53" i="3"/>
  <c r="N53" i="3"/>
  <c r="N52" i="3"/>
  <c r="M52" i="3"/>
  <c r="L52" i="3"/>
  <c r="L51" i="3"/>
  <c r="M51" i="3"/>
  <c r="N51" i="3"/>
  <c r="L49" i="3"/>
  <c r="M49" i="3"/>
  <c r="N49" i="3"/>
  <c r="L48" i="3"/>
  <c r="M48" i="3"/>
  <c r="N48" i="3"/>
  <c r="L47" i="3"/>
  <c r="M47" i="3"/>
  <c r="N47" i="3"/>
  <c r="K47" i="3"/>
  <c r="L46" i="3"/>
  <c r="M46" i="3"/>
  <c r="N46" i="3"/>
  <c r="L45" i="3"/>
  <c r="M45" i="3"/>
  <c r="N45" i="3"/>
  <c r="K45" i="3"/>
  <c r="K46" i="3"/>
  <c r="L42" i="3"/>
  <c r="M42" i="3"/>
  <c r="N42" i="3"/>
  <c r="L35" i="3"/>
  <c r="M35" i="3"/>
  <c r="M39" i="3" s="1"/>
  <c r="N35" i="3"/>
  <c r="L36" i="3"/>
  <c r="N36" i="3"/>
  <c r="K36" i="3"/>
  <c r="K39" i="3" s="1"/>
  <c r="M20" i="3"/>
  <c r="N20" i="3"/>
  <c r="N21" i="3" s="1"/>
  <c r="I19" i="3"/>
  <c r="N9" i="3"/>
  <c r="P9" i="3" s="1"/>
  <c r="I34" i="3"/>
  <c r="K27" i="3"/>
  <c r="K28" i="3"/>
  <c r="K29" i="3"/>
  <c r="L27" i="3"/>
  <c r="L28" i="3"/>
  <c r="L29" i="3"/>
  <c r="M27" i="3"/>
  <c r="M28" i="3"/>
  <c r="M29" i="3"/>
  <c r="N27" i="3"/>
  <c r="N28" i="3"/>
  <c r="N29" i="3"/>
  <c r="N31" i="3"/>
  <c r="P31" i="3" s="1"/>
  <c r="H30" i="3"/>
  <c r="M30" i="3" s="1"/>
  <c r="I30" i="3"/>
  <c r="N30" i="3" s="1"/>
  <c r="G30" i="3"/>
  <c r="L30" i="3" s="1"/>
  <c r="N23" i="3"/>
  <c r="K84" i="3"/>
  <c r="P77" i="3" l="1"/>
  <c r="P79" i="3" s="1"/>
  <c r="N39" i="3"/>
  <c r="L39" i="3"/>
  <c r="N67" i="3"/>
  <c r="L67" i="3"/>
  <c r="P23" i="3"/>
  <c r="K67" i="3"/>
  <c r="M67" i="3"/>
  <c r="P36" i="3"/>
  <c r="P46" i="3"/>
  <c r="P74" i="3"/>
  <c r="P54" i="3"/>
  <c r="P58" i="3"/>
  <c r="P57" i="3"/>
  <c r="P62" i="3"/>
  <c r="P75" i="3"/>
  <c r="P81" i="3"/>
  <c r="P85" i="3"/>
  <c r="R21" i="4"/>
  <c r="R22" i="4" s="1"/>
  <c r="R35" i="4" s="1"/>
  <c r="L22" i="4"/>
  <c r="L35" i="4" s="1"/>
  <c r="P86" i="3"/>
  <c r="P84" i="3"/>
  <c r="M21" i="3"/>
  <c r="P20" i="3"/>
  <c r="P21" i="3" s="1"/>
  <c r="P52" i="3"/>
  <c r="P87" i="3"/>
  <c r="P82" i="3"/>
  <c r="P27" i="3"/>
  <c r="P53" i="3"/>
  <c r="P32" i="3"/>
  <c r="P29" i="3"/>
  <c r="P28" i="3"/>
  <c r="P35" i="3"/>
  <c r="P45" i="3"/>
  <c r="P59" i="3"/>
  <c r="P56" i="3"/>
  <c r="P51" i="3"/>
  <c r="P49" i="3"/>
  <c r="P48" i="3"/>
  <c r="P47" i="3"/>
  <c r="M43" i="3"/>
  <c r="P42" i="3"/>
  <c r="P43" i="3" s="1"/>
  <c r="N19" i="3"/>
  <c r="N43" i="3"/>
  <c r="N68" i="3" s="1"/>
  <c r="L43" i="3"/>
  <c r="L34" i="3"/>
  <c r="L76" i="3"/>
  <c r="M88" i="3"/>
  <c r="L21" i="3"/>
  <c r="P19" i="3"/>
  <c r="L109" i="3"/>
  <c r="N83" i="3"/>
  <c r="L83" i="3"/>
  <c r="M109" i="3"/>
  <c r="M83" i="3"/>
  <c r="N88" i="3"/>
  <c r="L88" i="3"/>
  <c r="M71" i="3"/>
  <c r="K76" i="3"/>
  <c r="N71" i="3"/>
  <c r="L71" i="3"/>
  <c r="N34" i="3"/>
  <c r="N76" i="3"/>
  <c r="K94" i="3" l="1"/>
  <c r="K104" i="3" s="1"/>
  <c r="P76" i="3"/>
  <c r="N94" i="3"/>
  <c r="P39" i="3"/>
  <c r="L68" i="3"/>
  <c r="M94" i="3"/>
  <c r="M68" i="3"/>
  <c r="P67" i="3"/>
  <c r="K68" i="3"/>
  <c r="L94" i="3"/>
  <c r="P71" i="3"/>
  <c r="P88" i="3"/>
  <c r="P83" i="3"/>
  <c r="P34" i="3"/>
  <c r="P30" i="3"/>
  <c r="P94" i="3" l="1"/>
  <c r="P104" i="3" s="1"/>
  <c r="P6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4"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<sst xmlns="http://schemas.openxmlformats.org/spreadsheetml/2006/main" count="617" uniqueCount="337">
  <si>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</si>
  <si>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</si>
  <si>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</si>
  <si>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</si>
  <si>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</si>
  <si>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</si>
  <si>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</si>
  <si>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</si>
  <si>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</si>
  <si>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</si>
  <si>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</si>
  <si>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</si>
  <si>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</si>
  <si>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</si>
  <si>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</si>
  <si>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</si>
  <si>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</si>
  <si>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</si>
  <si>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</si>
  <si>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</si>
  <si>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</si>
  <si>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</si>
  <si>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</si>
  <si>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</si>
  <si>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</si>
  <si>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</si>
  <si>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</si>
  <si>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</si>
  <si>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</si>
  <si>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</si>
  <si>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</si>
  <si>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</si>
  <si>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</si>
  <si>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</si>
  <si>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</si>
  <si>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</si>
  <si>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</si>
  <si>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</si>
  <si>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</si>
  <si>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</si>
  <si>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</si>
  <si>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</si>
  <si>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</si>
  <si>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</si>
  <si>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</si>
  <si>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</si>
  <si>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</si>
  <si>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</si>
  <si>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</si>
  <si>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</si>
  <si>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</si>
  <si>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</si>
  <si>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</si>
  <si>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</si>
  <si>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</si>
  <si>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</si>
  <si>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</si>
  <si>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</si>
  <si>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</si>
  <si>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</si>
  <si>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</si>
  <si>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</si>
  <si>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</si>
  <si>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</si>
  <si>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</si>
  <si>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</si>
  <si>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</si>
  <si>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</si>
  <si>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</si>
  <si>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</si>
  <si>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</si>
  <si>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</si>
  <si>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</si>
  <si>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</si>
  <si>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</si>
  <si>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</si>
  <si>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</si>
  <si>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</si>
  <si>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</si>
  <si>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</si>
  <si>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</si>
  <si>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</si>
  <si>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</si>
  <si>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</si>
  <si>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</si>
  <si>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</si>
  <si>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</si>
  <si>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</si>
  <si>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</si>
  <si>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</si>
  <si>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</si>
  <si>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</si>
  <si>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</si>
  <si>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</si>
  <si>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</si>
  <si>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</si>
  <si>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</si>
  <si>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</si>
  <si>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</si>
  <si>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</si>
  <si>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</si>
  <si>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</si>
  <si>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</si>
  <si>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</si>
  <si>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</si>
  <si>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</si>
  <si>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</si>
  <si>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</si>
  <si>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</si>
  <si>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</si>
  <si>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</si>
  <si>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</si>
  <si>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</si>
  <si>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</si>
  <si>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</si>
  <si>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</si>
  <si>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</si>
  <si>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</si>
  <si>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</si>
  <si>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</si>
  <si>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</si>
  <si>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</si>
  <si>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</si>
  <si>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</si>
  <si>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</si>
  <si>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</si>
  <si>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</si>
  <si>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</si>
  <si>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</si>
  <si>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</si>
  <si>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</si>
  <si>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</si>
  <si>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</si>
  <si>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</si>
  <si>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</si>
  <si>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</si>
  <si>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</si>
  <si>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</si>
  <si>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</si>
  <si>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</si>
  <si>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</si>
  <si>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</si>
  <si>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</si>
  <si>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</si>
  <si>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</si>
  <si>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</si>
  <si>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</si>
  <si>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</si>
  <si>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</si>
  <si>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</si>
  <si>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</si>
  <si>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</si>
  <si>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</si>
  <si>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</si>
  <si>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</si>
  <si>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</si>
  <si>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</si>
  <si>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</si>
  <si>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</si>
  <si>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</si>
  <si>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</si>
  <si>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</si>
  <si>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</si>
  <si>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</si>
  <si>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</si>
  <si>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</si>
  <si>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</si>
  <si>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</si>
  <si>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</si>
  <si>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</si>
  <si>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</si>
  <si>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</si>
  <si>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</si>
  <si>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</si>
  <si>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</si>
  <si>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</si>
  <si>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</si>
  <si>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</si>
  <si>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</si>
  <si>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</si>
  <si>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</si>
  <si>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</si>
  <si>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</si>
  <si>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</si>
  <si>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</si>
  <si>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</si>
  <si>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</si>
  <si>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</si>
  <si>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</si>
  <si>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</si>
  <si>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</si>
  <si>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</si>
  <si>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</si>
  <si>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</si>
  <si>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</si>
  <si>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</si>
  <si>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</si>
  <si>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</si>
  <si>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</si>
  <si>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</si>
  <si>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</si>
  <si>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</si>
  <si>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</si>
  <si>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</si>
  <si>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</si>
  <si>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</si>
  <si>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</si>
  <si>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</si>
  <si>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</si>
  <si>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</si>
  <si>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</si>
  <si>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</si>
  <si>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</si>
  <si>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</si>
  <si>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</si>
  <si>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</si>
  <si>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</si>
  <si>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</si>
  <si>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</si>
  <si>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</si>
  <si>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</si>
  <si>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</si>
  <si>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</si>
  <si>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</si>
  <si>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</si>
  <si>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</si>
  <si>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Inspector Alexandru Grigoruț</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</si>
  <si>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</si>
  <si>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</si>
  <si>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</si>
  <si>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</si>
  <si>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</si>
  <si>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</si>
  <si>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</si>
  <si>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</si>
  <si>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</si>
  <si>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</si>
  <si>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</si>
  <si>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</si>
  <si>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</si>
  <si>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</si>
  <si>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</si>
  <si>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</si>
  <si>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</si>
  <si>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Elaborat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</si>
  <si>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</si>
  <si>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</si>
  <si>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</si>
  <si>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</si>
  <si>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</si>
  <si>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</si>
  <si>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</si>
  <si>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</si>
  <si>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Internet, telefonie fixă+trafic, cablu, telefonie mobilă, etc., alte servicii de telefonie</t>
  </si>
  <si>
    <t>85320000-8 85311100-3</t>
  </si>
  <si>
    <t>PERSOANĂ    RESPONSABILĂ</t>
  </si>
  <si>
    <t>servicii curățenie</t>
  </si>
  <si>
    <t>90910000-9</t>
  </si>
  <si>
    <t>71319000-7 45211200-1 45215210-2</t>
  </si>
  <si>
    <t xml:space="preserve">            Luana - Mădălina Crăciun</t>
  </si>
  <si>
    <t>MEDICAMENTE pentru aparatul de urgență (TVA 9%)</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</si>
  <si>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</si>
  <si>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</si>
  <si>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</si>
  <si>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</si>
  <si>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</si>
  <si>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</si>
  <si>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</si>
  <si>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</si>
  <si>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</si>
  <si>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</si>
  <si>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</si>
  <si>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</si>
  <si>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</si>
  <si>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</si>
  <si>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</si>
  <si>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</si>
  <si>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</si>
  <si>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</si>
  <si>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</si>
  <si>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</si>
  <si>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</si>
  <si>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</si>
  <si>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</si>
  <si>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</si>
  <si>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</si>
  <si>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</si>
  <si>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</si>
  <si>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</si>
  <si>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</si>
  <si>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FEBRUARIE 2020</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</si>
  <si>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</si>
  <si>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</si>
  <si>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</si>
  <si>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</si>
  <si>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</si>
  <si>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</si>
  <si>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</si>
  <si>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</si>
  <si>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</si>
  <si>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</si>
  <si>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</si>
  <si>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</si>
  <si>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</si>
  <si>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</si>
  <si>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</si>
  <si>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</si>
  <si>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</si>
  <si>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Expertiză tehnică și DALI pentru reabilitare Cantină socială     Contract de servicii</t>
  </si>
  <si>
    <t xml:space="preserve">TOTAL RD 71.01.01  </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</si>
  <si>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</si>
  <si>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</si>
  <si>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</si>
  <si>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</si>
  <si>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</si>
  <si>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</si>
  <si>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</si>
  <si>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</si>
  <si>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</si>
  <si>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</si>
  <si>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</si>
  <si>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</si>
  <si>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</si>
  <si>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</si>
  <si>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72417000-6</t>
  </si>
  <si>
    <t>21945/18.03.2020</t>
  </si>
  <si>
    <t>98513310-8</t>
  </si>
  <si>
    <t>Servicii îngrijire la domiciliu                 Contract de servicii</t>
  </si>
  <si>
    <t>servicii medicale</t>
  </si>
  <si>
    <t>85121200-5</t>
  </si>
  <si>
    <t xml:space="preserve"> Reabilitare Centrul de Asistență Comunitară str. Dobrogei nr.58 (Proiect tehnic = 142.500 lei + Lucrări)            Contract de lucrări</t>
  </si>
  <si>
    <t>INVESTIȚII</t>
  </si>
  <si>
    <t>TOTAL 71.01.01</t>
  </si>
  <si>
    <t>Expertiză tehnică pt reabiltare Cantină Socială</t>
  </si>
  <si>
    <t>DALI pt reabiltare Cantină Socială</t>
  </si>
  <si>
    <t>71322500-6</t>
  </si>
  <si>
    <t>BUGET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</si>
</sst>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39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xf>
    <xf numFmtId="0" fontId="31" fillId="0" borderId="0" xfId="0" applyFont="1" applyAlignment="1">
      <alignment vertical="center"/>
    </xf>
    <xf numFmtId="2" fontId="31"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1" fillId="0" borderId="21" xfId="0" applyFont="1" applyBorder="1" applyAlignment="1">
      <alignment horizontal="center" vertical="center"/>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0" fontId="32" fillId="0" borderId="21" xfId="0" applyFont="1" applyBorder="1" applyAlignment="1">
      <alignment horizontal="center" vertical="center"/>
    </xf>
    <xf numFmtId="2" fontId="32" fillId="0" borderId="19" xfId="0" applyNumberFormat="1" applyFont="1" applyBorder="1" applyAlignment="1">
      <alignment horizontal="center" vertical="center" wrapText="1"/>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32"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5" fillId="0" borderId="21" xfId="0" applyFont="1" applyBorder="1" applyAlignment="1">
      <alignment vertical="center" wrapText="1"/>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2" fillId="24" borderId="21" xfId="0" applyFont="1" applyFill="1" applyBorder="1" applyAlignment="1">
      <alignment horizontal="center" vertical="center"/>
    </xf>
    <xf numFmtId="0" fontId="36" fillId="0" borderId="21" xfId="0" applyFont="1" applyBorder="1"/>
    <xf numFmtId="0" fontId="25" fillId="0" borderId="0" xfId="0" applyFont="1" applyBorder="1"/>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2" xfId="0" applyFont="1" applyBorder="1" applyAlignment="1">
      <alignment horizontal="center" vertical="center" wrapText="1"/>
    </xf>
    <xf numFmtId="49" fontId="31" fillId="0" borderId="21" xfId="0" applyNumberFormat="1" applyFont="1" applyBorder="1" applyAlignment="1">
      <alignment horizontal="center" vertical="center" wrapText="1"/>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W103"/>
  <sheetViews>
    <sheetView topLeftCell="A28" zoomScale="75" zoomScaleNormal="75" workbookViewId="0">
      <selection activeCell="P46" sqref="P46"/>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0.7109375" style="21" hidden="1" customWidth="1"/>
    <col min="7" max="7" width="9.85546875" style="22" hidden="1" customWidth="1"/>
    <col min="8" max="8" width="11" style="22" hidden="1" customWidth="1"/>
    <col min="9" max="9" width="8.7109375" style="23" hidden="1" customWidth="1"/>
    <col min="10" max="10" width="10.42578125" style="23" hidden="1" customWidth="1"/>
    <col min="11" max="11" width="15.140625" style="24" hidden="1" customWidth="1"/>
    <col min="12" max="12" width="20.5703125" style="25" customWidth="1"/>
    <col min="13" max="13" width="19.85546875" style="18" customWidth="1"/>
    <col min="14" max="14" width="19.42578125" style="18" customWidth="1"/>
    <col min="15" max="15" width="19.28515625" style="18" customWidth="1"/>
    <col min="16" max="16" width="21.42578125" style="18" customWidth="1"/>
    <col min="17" max="17" width="20.42578125" style="18" customWidth="1"/>
    <col min="18" max="18" width="21" style="25" customWidth="1"/>
    <col min="19" max="19" width="15.42578125" style="25" customWidth="1"/>
    <col min="20" max="20" width="19.42578125" style="25" customWidth="1"/>
    <col min="21" max="21" width="14.42578125" style="25" customWidth="1"/>
    <col min="22" max="22" width="14.5703125" style="25" customWidth="1"/>
    <col min="23" max="23" width="19.140625" style="25" customWidth="1"/>
    <col min="24" max="24" width="14.5703125" style="25" customWidth="1"/>
    <col min="25" max="16384" width="9.140625" style="25"/>
  </cols>
  <sheetData>
    <row r="4" spans="1:26" ht="18.75" x14ac:dyDescent="0.2">
      <c r="A4" s="29"/>
      <c r="B4" s="29"/>
      <c r="C4" s="30"/>
      <c r="D4" s="31"/>
      <c r="E4" s="32"/>
    </row>
    <row r="5" spans="1:26" ht="15" customHeight="1" x14ac:dyDescent="0.2">
      <c r="A5" s="154"/>
      <c r="B5" s="335" t="s">
        <v>186</v>
      </c>
      <c r="C5" s="335"/>
      <c r="D5" s="335"/>
      <c r="E5" s="335"/>
      <c r="F5" s="335"/>
      <c r="G5" s="335"/>
      <c r="H5" s="335"/>
      <c r="I5" s="335"/>
      <c r="J5" s="335"/>
      <c r="K5" s="335"/>
      <c r="L5" s="335"/>
      <c r="M5" s="155"/>
      <c r="N5" s="155"/>
      <c r="O5" s="155"/>
      <c r="P5" s="155"/>
      <c r="Q5" s="334"/>
      <c r="R5" s="334"/>
      <c r="S5" s="334"/>
      <c r="T5" s="154"/>
      <c r="U5" s="156"/>
      <c r="V5" s="156"/>
      <c r="W5" s="156"/>
      <c r="X5" s="156"/>
      <c r="Y5" s="156"/>
      <c r="Z5" s="33"/>
    </row>
    <row r="6" spans="1:26" ht="15" customHeight="1" x14ac:dyDescent="0.2">
      <c r="A6" s="154"/>
      <c r="B6" s="335" t="s">
        <v>0</v>
      </c>
      <c r="C6" s="335"/>
      <c r="D6" s="335"/>
      <c r="E6" s="335"/>
      <c r="F6" s="157"/>
      <c r="G6" s="158"/>
      <c r="H6" s="158"/>
      <c r="I6" s="224"/>
      <c r="J6" s="224"/>
      <c r="K6" s="160"/>
      <c r="L6" s="161"/>
      <c r="M6" s="155"/>
      <c r="N6" s="155"/>
      <c r="O6" s="155"/>
      <c r="P6" s="155"/>
      <c r="Q6" s="334"/>
      <c r="R6" s="334"/>
      <c r="S6" s="334"/>
      <c r="T6" s="156"/>
      <c r="U6" s="334" t="s">
        <v>184</v>
      </c>
      <c r="V6" s="334"/>
      <c r="W6" s="334"/>
      <c r="X6" s="334"/>
      <c r="Y6" s="156"/>
      <c r="Z6" s="33"/>
    </row>
    <row r="7" spans="1:26" ht="18" customHeight="1" x14ac:dyDescent="0.2">
      <c r="A7" s="154"/>
      <c r="B7" s="335" t="s">
        <v>1</v>
      </c>
      <c r="C7" s="335"/>
      <c r="D7" s="335"/>
      <c r="E7" s="335"/>
      <c r="F7" s="162"/>
      <c r="G7" s="158"/>
      <c r="H7" s="158"/>
      <c r="I7" s="224"/>
      <c r="J7" s="224"/>
      <c r="K7" s="160"/>
      <c r="L7" s="161"/>
      <c r="M7" s="155"/>
      <c r="N7" s="155"/>
      <c r="O7" s="155"/>
      <c r="P7" s="155"/>
      <c r="Q7" s="156"/>
      <c r="R7" s="156"/>
      <c r="S7" s="156"/>
      <c r="T7" s="156"/>
      <c r="U7" s="337" t="s">
        <v>247</v>
      </c>
      <c r="V7" s="337"/>
      <c r="W7" s="337"/>
      <c r="X7" s="337"/>
      <c r="Y7" s="156"/>
      <c r="Z7" s="33"/>
    </row>
    <row r="8" spans="1:26" ht="18.75" x14ac:dyDescent="0.2">
      <c r="A8" s="154"/>
      <c r="B8" s="154"/>
      <c r="C8" s="154"/>
      <c r="D8" s="163"/>
      <c r="E8" s="163"/>
      <c r="F8" s="162"/>
      <c r="G8" s="158"/>
      <c r="H8" s="158"/>
      <c r="I8" s="224"/>
      <c r="J8" s="224"/>
      <c r="K8" s="160"/>
      <c r="L8" s="161"/>
      <c r="M8" s="155"/>
      <c r="N8" s="155"/>
      <c r="O8" s="155"/>
      <c r="P8" s="155"/>
      <c r="Q8" s="156" t="s">
        <v>228</v>
      </c>
      <c r="R8" s="156"/>
      <c r="S8" s="156"/>
      <c r="T8" s="156"/>
      <c r="U8" s="337" t="s">
        <v>229</v>
      </c>
      <c r="V8" s="337"/>
      <c r="W8" s="337"/>
      <c r="X8" s="337"/>
      <c r="Y8" s="337"/>
      <c r="Z8" s="33"/>
    </row>
    <row r="9" spans="1:26" ht="18.75" x14ac:dyDescent="0.2">
      <c r="A9" s="155"/>
      <c r="B9" s="155"/>
      <c r="C9" s="155"/>
      <c r="D9" s="164"/>
      <c r="E9" s="165"/>
      <c r="F9" s="162"/>
      <c r="G9" s="158"/>
      <c r="H9" s="158"/>
      <c r="I9" s="224"/>
      <c r="J9" s="224"/>
      <c r="K9" s="160"/>
      <c r="L9" s="161"/>
      <c r="M9" s="155"/>
      <c r="N9" s="155"/>
      <c r="O9" s="155"/>
      <c r="P9" s="155"/>
      <c r="Q9" s="154"/>
      <c r="R9" s="166"/>
      <c r="S9" s="166"/>
      <c r="T9" s="166"/>
      <c r="U9" s="156"/>
      <c r="V9" s="156"/>
      <c r="W9" s="156"/>
      <c r="X9" s="156"/>
      <c r="Y9" s="156"/>
      <c r="Z9" s="34"/>
    </row>
    <row r="10" spans="1:26" ht="20.25" x14ac:dyDescent="0.2">
      <c r="A10" s="155"/>
      <c r="B10" s="155"/>
      <c r="C10" s="336" t="s">
        <v>300</v>
      </c>
      <c r="D10" s="336"/>
      <c r="E10" s="336"/>
      <c r="F10" s="336"/>
      <c r="G10" s="336"/>
      <c r="H10" s="336"/>
      <c r="I10" s="336"/>
      <c r="J10" s="336"/>
      <c r="K10" s="336"/>
      <c r="L10" s="336"/>
      <c r="M10" s="336"/>
      <c r="N10" s="336"/>
      <c r="O10" s="336"/>
      <c r="P10" s="336"/>
      <c r="Q10" s="336"/>
      <c r="R10" s="336"/>
      <c r="S10" s="336"/>
      <c r="T10" s="336"/>
      <c r="U10" s="336"/>
      <c r="V10" s="336"/>
      <c r="W10" s="336"/>
      <c r="X10" s="336"/>
      <c r="Y10" s="161"/>
    </row>
    <row r="11" spans="1:26" ht="15" customHeight="1" x14ac:dyDescent="0.2">
      <c r="A11" s="155"/>
      <c r="B11" s="155"/>
      <c r="C11" s="155"/>
      <c r="D11" s="167"/>
      <c r="E11" s="164"/>
      <c r="F11" s="168"/>
      <c r="G11" s="158"/>
      <c r="H11" s="158"/>
      <c r="I11" s="224"/>
      <c r="J11" s="224"/>
      <c r="K11" s="160"/>
      <c r="L11" s="161"/>
      <c r="M11" s="155"/>
      <c r="N11" s="169" t="s">
        <v>249</v>
      </c>
      <c r="O11" s="169"/>
      <c r="P11" s="169"/>
      <c r="Q11" s="169"/>
      <c r="R11" s="161"/>
      <c r="S11" s="161"/>
      <c r="T11" s="161"/>
      <c r="U11" s="161"/>
      <c r="V11" s="161"/>
      <c r="W11" s="161"/>
      <c r="X11" s="161"/>
      <c r="Y11" s="161"/>
    </row>
    <row r="12" spans="1:26" ht="15" customHeight="1" x14ac:dyDescent="0.2">
      <c r="A12" s="155"/>
      <c r="B12" s="155"/>
      <c r="C12" s="155"/>
      <c r="D12" s="155"/>
      <c r="E12" s="164"/>
      <c r="F12" s="170"/>
      <c r="G12" s="224"/>
      <c r="H12" s="224"/>
      <c r="I12" s="224"/>
      <c r="J12" s="224"/>
      <c r="K12" s="171"/>
      <c r="L12" s="155"/>
      <c r="M12" s="155"/>
      <c r="N12" s="155"/>
      <c r="O12" s="155"/>
      <c r="P12" s="155"/>
      <c r="Q12" s="155"/>
      <c r="R12" s="161"/>
      <c r="S12" s="161"/>
      <c r="T12" s="161"/>
      <c r="U12" s="161"/>
      <c r="V12" s="161"/>
      <c r="W12" s="161"/>
      <c r="X12" s="161"/>
      <c r="Y12" s="161"/>
    </row>
    <row r="13" spans="1:26" ht="15" customHeight="1" x14ac:dyDescent="0.2">
      <c r="A13" s="155"/>
      <c r="B13" s="155"/>
      <c r="C13" s="155"/>
      <c r="D13" s="155"/>
      <c r="E13" s="164"/>
      <c r="F13" s="170"/>
      <c r="G13" s="224"/>
      <c r="H13" s="224"/>
      <c r="I13" s="224"/>
      <c r="J13" s="224"/>
      <c r="K13" s="171"/>
      <c r="L13" s="155"/>
      <c r="M13" s="155"/>
      <c r="N13" s="172"/>
      <c r="O13" s="155"/>
      <c r="P13" s="155"/>
      <c r="Q13" s="155"/>
      <c r="R13" s="161"/>
      <c r="S13" s="161"/>
      <c r="T13" s="161"/>
      <c r="U13" s="161"/>
      <c r="V13" s="161"/>
      <c r="W13" s="161"/>
      <c r="X13" s="161"/>
      <c r="Y13" s="161"/>
    </row>
    <row r="14" spans="1:26" ht="15.75" x14ac:dyDescent="0.2">
      <c r="A14" s="155"/>
      <c r="B14" s="145" t="s">
        <v>2</v>
      </c>
      <c r="C14" s="173"/>
      <c r="D14" s="145" t="s">
        <v>325</v>
      </c>
      <c r="E14" s="164"/>
      <c r="F14" s="168"/>
      <c r="G14" s="158"/>
      <c r="H14" s="158"/>
      <c r="I14" s="224"/>
      <c r="J14" s="224"/>
      <c r="K14" s="160"/>
      <c r="L14" s="161"/>
      <c r="M14" s="155"/>
      <c r="N14" s="155"/>
      <c r="O14" s="155"/>
      <c r="P14" s="155"/>
      <c r="Q14" s="155"/>
      <c r="R14" s="161"/>
      <c r="S14" s="161"/>
      <c r="T14" s="161"/>
      <c r="U14" s="161"/>
      <c r="V14" s="161"/>
      <c r="W14" s="161"/>
      <c r="X14" s="161"/>
      <c r="Y14" s="161"/>
    </row>
    <row r="15" spans="1:26" x14ac:dyDescent="0.2">
      <c r="A15" s="155"/>
      <c r="B15" s="173"/>
      <c r="C15" s="173"/>
      <c r="D15" s="173"/>
      <c r="E15" s="164"/>
      <c r="F15" s="168"/>
      <c r="G15" s="158"/>
      <c r="H15" s="158"/>
      <c r="I15" s="224"/>
      <c r="J15" s="224"/>
      <c r="K15" s="160"/>
      <c r="L15" s="161"/>
      <c r="M15" s="155"/>
      <c r="N15" s="155"/>
      <c r="O15" s="155"/>
      <c r="P15" s="155"/>
      <c r="Q15" s="155"/>
      <c r="R15" s="161"/>
      <c r="S15" s="161"/>
      <c r="T15" s="161"/>
      <c r="U15" s="161"/>
      <c r="V15" s="161"/>
      <c r="W15" s="161"/>
      <c r="X15" s="161"/>
      <c r="Y15" s="161"/>
    </row>
    <row r="16" spans="1:26" ht="10.5" customHeight="1" thickBot="1" x14ac:dyDescent="0.25">
      <c r="A16" s="155"/>
      <c r="B16" s="155"/>
      <c r="C16" s="173"/>
      <c r="D16" s="155"/>
      <c r="E16" s="164"/>
      <c r="F16" s="168"/>
      <c r="G16" s="158"/>
      <c r="H16" s="158"/>
      <c r="I16" s="224"/>
      <c r="J16" s="224"/>
      <c r="K16" s="160"/>
      <c r="L16" s="161"/>
      <c r="M16" s="155"/>
      <c r="N16" s="155"/>
      <c r="O16" s="155"/>
      <c r="P16" s="155"/>
      <c r="Q16" s="155"/>
      <c r="R16" s="161"/>
      <c r="S16" s="161"/>
      <c r="T16" s="161"/>
      <c r="U16" s="161"/>
      <c r="V16" s="161"/>
      <c r="W16" s="161"/>
      <c r="X16" s="161"/>
      <c r="Y16" s="161"/>
    </row>
    <row r="17" spans="1:153" ht="21" customHeight="1" thickBot="1" x14ac:dyDescent="0.25">
      <c r="A17" s="155"/>
      <c r="B17" s="155"/>
      <c r="C17" s="155"/>
      <c r="D17" s="167"/>
      <c r="E17" s="174" t="s">
        <v>3</v>
      </c>
      <c r="F17" s="271" t="s">
        <v>295</v>
      </c>
      <c r="G17" s="270" t="s">
        <v>293</v>
      </c>
      <c r="H17" s="175">
        <v>68.040000000000006</v>
      </c>
      <c r="I17" s="176" t="s">
        <v>110</v>
      </c>
      <c r="J17" s="176">
        <v>68.12</v>
      </c>
      <c r="K17" s="176" t="s">
        <v>139</v>
      </c>
      <c r="L17" s="177" t="s">
        <v>162</v>
      </c>
      <c r="M17" s="175" t="s">
        <v>293</v>
      </c>
      <c r="N17" s="174" t="s">
        <v>109</v>
      </c>
      <c r="O17" s="178" t="s">
        <v>110</v>
      </c>
      <c r="P17" s="176" t="s">
        <v>223</v>
      </c>
      <c r="Q17" s="179" t="s">
        <v>139</v>
      </c>
      <c r="R17" s="180"/>
      <c r="S17" s="181"/>
      <c r="T17" s="181"/>
      <c r="U17" s="338"/>
      <c r="V17" s="338"/>
      <c r="W17" s="161"/>
      <c r="X17" s="161"/>
      <c r="Y17" s="161"/>
      <c r="AA17" s="19"/>
      <c r="AB17" s="19"/>
    </row>
    <row r="18" spans="1:153" s="17" customFormat="1" ht="108" customHeight="1" thickBot="1" x14ac:dyDescent="0.25">
      <c r="A18" s="339" t="s">
        <v>5</v>
      </c>
      <c r="B18" s="341" t="s">
        <v>6</v>
      </c>
      <c r="C18" s="339" t="s">
        <v>235</v>
      </c>
      <c r="D18" s="339" t="s">
        <v>250</v>
      </c>
      <c r="E18" s="343" t="s">
        <v>8</v>
      </c>
      <c r="F18" s="182" t="s">
        <v>128</v>
      </c>
      <c r="G18" s="183" t="s">
        <v>296</v>
      </c>
      <c r="H18" s="183" t="s">
        <v>294</v>
      </c>
      <c r="I18" s="183" t="s">
        <v>131</v>
      </c>
      <c r="J18" s="184" t="s">
        <v>168</v>
      </c>
      <c r="K18" s="185" t="s">
        <v>140</v>
      </c>
      <c r="L18" s="79" t="s">
        <v>234</v>
      </c>
      <c r="M18" s="79" t="s">
        <v>292</v>
      </c>
      <c r="N18" s="79" t="s">
        <v>232</v>
      </c>
      <c r="O18" s="79" t="s">
        <v>84</v>
      </c>
      <c r="P18" s="184" t="s">
        <v>231</v>
      </c>
      <c r="Q18" s="79" t="s">
        <v>140</v>
      </c>
      <c r="R18" s="186" t="s">
        <v>4</v>
      </c>
      <c r="S18" s="348" t="s">
        <v>111</v>
      </c>
      <c r="T18" s="354" t="s">
        <v>141</v>
      </c>
      <c r="U18" s="350" t="s">
        <v>144</v>
      </c>
      <c r="V18" s="352" t="s">
        <v>145</v>
      </c>
      <c r="W18" s="345" t="s">
        <v>142</v>
      </c>
      <c r="X18" s="345" t="s">
        <v>255</v>
      </c>
      <c r="Y18" s="155"/>
    </row>
    <row r="19" spans="1:153" s="17" customFormat="1" ht="108" customHeight="1" thickBot="1" x14ac:dyDescent="0.25">
      <c r="A19" s="340"/>
      <c r="B19" s="342"/>
      <c r="C19" s="340"/>
      <c r="D19" s="340"/>
      <c r="E19" s="344"/>
      <c r="F19" s="230" t="s">
        <v>9</v>
      </c>
      <c r="G19" s="230" t="s">
        <v>9</v>
      </c>
      <c r="H19" s="230" t="s">
        <v>9</v>
      </c>
      <c r="I19" s="230" t="s">
        <v>9</v>
      </c>
      <c r="J19" s="187" t="s">
        <v>9</v>
      </c>
      <c r="K19" s="187" t="s">
        <v>9</v>
      </c>
      <c r="L19" s="78" t="s">
        <v>159</v>
      </c>
      <c r="M19" s="78" t="s">
        <v>159</v>
      </c>
      <c r="N19" s="78" t="s">
        <v>159</v>
      </c>
      <c r="O19" s="78" t="s">
        <v>159</v>
      </c>
      <c r="P19" s="78" t="s">
        <v>159</v>
      </c>
      <c r="Q19" s="78" t="s">
        <v>159</v>
      </c>
      <c r="R19" s="188" t="s">
        <v>159</v>
      </c>
      <c r="S19" s="349"/>
      <c r="T19" s="355"/>
      <c r="U19" s="351"/>
      <c r="V19" s="353"/>
      <c r="W19" s="346"/>
      <c r="X19" s="347"/>
      <c r="Y19" s="155"/>
    </row>
    <row r="20" spans="1:153" s="26" customFormat="1" ht="61.5" customHeight="1" thickBot="1" x14ac:dyDescent="0.25">
      <c r="A20" s="122"/>
      <c r="B20" s="189"/>
      <c r="C20" s="122"/>
      <c r="D20" s="190"/>
      <c r="E20" s="70"/>
      <c r="F20" s="187"/>
      <c r="G20" s="227"/>
      <c r="H20" s="218"/>
      <c r="I20" s="227"/>
      <c r="J20" s="227"/>
      <c r="K20" s="217"/>
      <c r="L20" s="122" t="s">
        <v>152</v>
      </c>
      <c r="M20" s="122" t="s">
        <v>151</v>
      </c>
      <c r="N20" s="122" t="s">
        <v>151</v>
      </c>
      <c r="O20" s="122" t="s">
        <v>147</v>
      </c>
      <c r="P20" s="122" t="s">
        <v>147</v>
      </c>
      <c r="Q20" s="122" t="s">
        <v>152</v>
      </c>
      <c r="R20" s="190" t="s">
        <v>158</v>
      </c>
      <c r="S20" s="60"/>
      <c r="T20" s="189"/>
      <c r="U20" s="60"/>
      <c r="V20" s="59"/>
      <c r="W20" s="59" t="s">
        <v>157</v>
      </c>
      <c r="X20" s="59"/>
      <c r="Y20" s="159"/>
      <c r="Z20" s="23"/>
      <c r="AA20" s="268"/>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row>
    <row r="21" spans="1:153" ht="99.75" customHeight="1" thickBot="1" x14ac:dyDescent="0.25">
      <c r="A21" s="84">
        <v>1</v>
      </c>
      <c r="B21" s="122" t="s">
        <v>52</v>
      </c>
      <c r="C21" s="84">
        <v>1</v>
      </c>
      <c r="D21" s="61" t="s">
        <v>122</v>
      </c>
      <c r="E21" s="70" t="s">
        <v>105</v>
      </c>
      <c r="F21" s="228">
        <v>0</v>
      </c>
      <c r="G21" s="131">
        <v>0</v>
      </c>
      <c r="H21" s="228">
        <v>612000</v>
      </c>
      <c r="I21" s="131">
        <v>25000</v>
      </c>
      <c r="J21" s="228">
        <v>28000</v>
      </c>
      <c r="K21" s="228">
        <v>108000</v>
      </c>
      <c r="L21" s="213">
        <f t="shared" ref="L21:Q21" si="0">F21/1.09</f>
        <v>0</v>
      </c>
      <c r="M21" s="85">
        <f t="shared" si="0"/>
        <v>0</v>
      </c>
      <c r="N21" s="85">
        <f t="shared" si="0"/>
        <v>561467.88990825682</v>
      </c>
      <c r="O21" s="85">
        <f t="shared" si="0"/>
        <v>22935.779816513761</v>
      </c>
      <c r="P21" s="85">
        <f t="shared" si="0"/>
        <v>25688.073394495412</v>
      </c>
      <c r="Q21" s="85">
        <f t="shared" si="0"/>
        <v>99082.568807339441</v>
      </c>
      <c r="R21" s="191">
        <f>L21+M21+N21+O21+P21+AD21+Q21</f>
        <v>709174.31192660541</v>
      </c>
      <c r="S21" s="251" t="s">
        <v>143</v>
      </c>
      <c r="T21" s="55" t="s">
        <v>291</v>
      </c>
      <c r="U21" s="65" t="s">
        <v>269</v>
      </c>
      <c r="V21" s="261" t="s">
        <v>285</v>
      </c>
      <c r="W21" s="62" t="s">
        <v>121</v>
      </c>
      <c r="X21" s="60" t="s">
        <v>289</v>
      </c>
      <c r="Y21" s="161"/>
    </row>
    <row r="22" spans="1:153" s="27" customFormat="1" ht="31.5" customHeight="1" thickBot="1" x14ac:dyDescent="0.25">
      <c r="A22" s="84">
        <v>2</v>
      </c>
      <c r="B22" s="84"/>
      <c r="C22" s="214"/>
      <c r="D22" s="48" t="s">
        <v>123</v>
      </c>
      <c r="E22" s="193"/>
      <c r="F22" s="215">
        <f t="shared" ref="F22:R22" si="1">SUM(F21:F21)</f>
        <v>0</v>
      </c>
      <c r="G22" s="215">
        <f t="shared" si="1"/>
        <v>0</v>
      </c>
      <c r="H22" s="215">
        <f t="shared" si="1"/>
        <v>612000</v>
      </c>
      <c r="I22" s="215">
        <f t="shared" si="1"/>
        <v>25000</v>
      </c>
      <c r="J22" s="215">
        <f t="shared" si="1"/>
        <v>28000</v>
      </c>
      <c r="K22" s="215">
        <f t="shared" si="1"/>
        <v>108000</v>
      </c>
      <c r="L22" s="202">
        <f t="shared" si="1"/>
        <v>0</v>
      </c>
      <c r="M22" s="202">
        <f t="shared" si="1"/>
        <v>0</v>
      </c>
      <c r="N22" s="202">
        <f t="shared" si="1"/>
        <v>561467.88990825682</v>
      </c>
      <c r="O22" s="202">
        <f t="shared" si="1"/>
        <v>22935.779816513761</v>
      </c>
      <c r="P22" s="202">
        <f t="shared" si="1"/>
        <v>25688.073394495412</v>
      </c>
      <c r="Q22" s="202">
        <f t="shared" si="1"/>
        <v>99082.568807339441</v>
      </c>
      <c r="R22" s="202">
        <f t="shared" si="1"/>
        <v>709174.31192660541</v>
      </c>
      <c r="S22" s="51"/>
      <c r="T22" s="51"/>
      <c r="U22" s="52"/>
      <c r="V22" s="53"/>
      <c r="W22" s="54"/>
      <c r="X22" s="54"/>
      <c r="Y22" s="195"/>
    </row>
    <row r="23" spans="1:153" ht="84" customHeight="1" thickBot="1" x14ac:dyDescent="0.25">
      <c r="A23" s="212">
        <v>3</v>
      </c>
      <c r="B23" s="84" t="s">
        <v>72</v>
      </c>
      <c r="C23" s="196">
        <v>2</v>
      </c>
      <c r="D23" s="49" t="s">
        <v>313</v>
      </c>
      <c r="E23" s="197" t="s">
        <v>213</v>
      </c>
      <c r="F23" s="215">
        <v>3000000</v>
      </c>
      <c r="G23" s="228">
        <v>0</v>
      </c>
      <c r="H23" s="194">
        <v>0</v>
      </c>
      <c r="I23" s="228">
        <v>0</v>
      </c>
      <c r="J23" s="216">
        <v>0</v>
      </c>
      <c r="K23" s="228">
        <v>0</v>
      </c>
      <c r="L23" s="203">
        <f>F23/1.19</f>
        <v>2521008.4033613447</v>
      </c>
      <c r="M23" s="198">
        <f t="shared" ref="M23:Q30" si="2">G23/1.19</f>
        <v>0</v>
      </c>
      <c r="N23" s="198">
        <f t="shared" si="2"/>
        <v>0</v>
      </c>
      <c r="O23" s="198">
        <f t="shared" si="2"/>
        <v>0</v>
      </c>
      <c r="P23" s="198">
        <f t="shared" si="2"/>
        <v>0</v>
      </c>
      <c r="Q23" s="198">
        <f t="shared" si="2"/>
        <v>0</v>
      </c>
      <c r="R23" s="191">
        <f t="shared" ref="R23" si="3">L23+M23+N23+O23+P23+AD23+Q23</f>
        <v>2521008.4033613447</v>
      </c>
      <c r="S23" s="55" t="s">
        <v>146</v>
      </c>
      <c r="T23" s="55" t="s">
        <v>215</v>
      </c>
      <c r="U23" s="56" t="s">
        <v>290</v>
      </c>
      <c r="V23" s="57" t="s">
        <v>270</v>
      </c>
      <c r="W23" s="58" t="s">
        <v>121</v>
      </c>
      <c r="X23" s="59" t="s">
        <v>289</v>
      </c>
      <c r="Y23" s="161"/>
    </row>
    <row r="24" spans="1:153" ht="99.75" customHeight="1" thickBot="1" x14ac:dyDescent="0.25">
      <c r="A24" s="212">
        <v>4</v>
      </c>
      <c r="B24" s="192" t="s">
        <v>72</v>
      </c>
      <c r="C24" s="75">
        <v>3</v>
      </c>
      <c r="D24" s="50" t="s">
        <v>315</v>
      </c>
      <c r="E24" s="190" t="s">
        <v>73</v>
      </c>
      <c r="F24" s="215">
        <v>300000</v>
      </c>
      <c r="G24" s="228">
        <v>0</v>
      </c>
      <c r="H24" s="219">
        <v>0</v>
      </c>
      <c r="I24" s="105">
        <v>0</v>
      </c>
      <c r="J24" s="194">
        <v>0</v>
      </c>
      <c r="K24" s="228">
        <v>0</v>
      </c>
      <c r="L24" s="85">
        <f>F24/1.19</f>
        <v>252100.84033613445</v>
      </c>
      <c r="M24" s="221">
        <f t="shared" si="2"/>
        <v>0</v>
      </c>
      <c r="N24" s="221">
        <f t="shared" si="2"/>
        <v>0</v>
      </c>
      <c r="O24" s="221">
        <f t="shared" si="2"/>
        <v>0</v>
      </c>
      <c r="P24" s="221">
        <f t="shared" si="2"/>
        <v>0</v>
      </c>
      <c r="Q24" s="221">
        <f t="shared" si="2"/>
        <v>0</v>
      </c>
      <c r="R24" s="191">
        <f>L24+M24+N24+O24+P24+AD24+Q24</f>
        <v>252100.84033613445</v>
      </c>
      <c r="S24" s="55" t="s">
        <v>146</v>
      </c>
      <c r="T24" s="55" t="s">
        <v>198</v>
      </c>
      <c r="U24" s="56" t="s">
        <v>269</v>
      </c>
      <c r="V24" s="57" t="s">
        <v>270</v>
      </c>
      <c r="W24" s="58" t="s">
        <v>121</v>
      </c>
      <c r="X24" s="60" t="s">
        <v>148</v>
      </c>
      <c r="Y24" s="161"/>
    </row>
    <row r="25" spans="1:153" ht="37.5" customHeight="1" thickBot="1" x14ac:dyDescent="0.25">
      <c r="A25" s="220">
        <v>5</v>
      </c>
      <c r="B25" s="222"/>
      <c r="C25" s="220"/>
      <c r="D25" s="223" t="s">
        <v>314</v>
      </c>
      <c r="E25" s="190"/>
      <c r="F25" s="215">
        <f>F23+F24</f>
        <v>3300000</v>
      </c>
      <c r="G25" s="215">
        <f t="shared" ref="G25:K25" si="4">G23+G24</f>
        <v>0</v>
      </c>
      <c r="H25" s="215">
        <f t="shared" si="4"/>
        <v>0</v>
      </c>
      <c r="I25" s="215">
        <f t="shared" si="4"/>
        <v>0</v>
      </c>
      <c r="J25" s="215">
        <f t="shared" si="4"/>
        <v>0</v>
      </c>
      <c r="K25" s="215">
        <f t="shared" si="4"/>
        <v>0</v>
      </c>
      <c r="L25" s="221">
        <f>SUM(L23:L24)</f>
        <v>2773109.2436974794</v>
      </c>
      <c r="M25" s="221">
        <f t="shared" ref="M25:R25" si="5">SUM(M23:M24)</f>
        <v>0</v>
      </c>
      <c r="N25" s="221">
        <f t="shared" si="5"/>
        <v>0</v>
      </c>
      <c r="O25" s="221">
        <f t="shared" si="5"/>
        <v>0</v>
      </c>
      <c r="P25" s="221">
        <f t="shared" si="5"/>
        <v>0</v>
      </c>
      <c r="Q25" s="221">
        <f t="shared" si="5"/>
        <v>0</v>
      </c>
      <c r="R25" s="221">
        <f t="shared" si="5"/>
        <v>2773109.2436974794</v>
      </c>
      <c r="S25" s="55"/>
      <c r="T25" s="55"/>
      <c r="U25" s="56"/>
      <c r="V25" s="199"/>
      <c r="W25" s="58"/>
      <c r="X25" s="200"/>
      <c r="Y25" s="161"/>
    </row>
    <row r="26" spans="1:153" ht="77.25" customHeight="1" thickBot="1" x14ac:dyDescent="0.25">
      <c r="A26" s="220">
        <v>6</v>
      </c>
      <c r="B26" s="222" t="s">
        <v>71</v>
      </c>
      <c r="C26" s="230">
        <v>4</v>
      </c>
      <c r="D26" s="223" t="s">
        <v>312</v>
      </c>
      <c r="E26" s="190" t="s">
        <v>254</v>
      </c>
      <c r="F26" s="215">
        <v>0</v>
      </c>
      <c r="G26" s="228">
        <v>0</v>
      </c>
      <c r="H26" s="219">
        <v>0</v>
      </c>
      <c r="I26" s="105">
        <v>0</v>
      </c>
      <c r="J26" s="194">
        <v>0</v>
      </c>
      <c r="K26" s="228">
        <v>0</v>
      </c>
      <c r="L26" s="221">
        <f>F26/1.19</f>
        <v>0</v>
      </c>
      <c r="M26" s="225">
        <f t="shared" ref="M26:N30" si="6">G26/1.19</f>
        <v>0</v>
      </c>
      <c r="N26" s="225">
        <f t="shared" si="6"/>
        <v>0</v>
      </c>
      <c r="O26" s="221">
        <f t="shared" si="2"/>
        <v>0</v>
      </c>
      <c r="P26" s="221">
        <f t="shared" si="2"/>
        <v>0</v>
      </c>
      <c r="Q26" s="221">
        <f t="shared" si="2"/>
        <v>0</v>
      </c>
      <c r="R26" s="191">
        <f>L26+M26+N26+O26+P26+AD26+Q26</f>
        <v>0</v>
      </c>
      <c r="S26" s="55"/>
      <c r="T26" s="55"/>
      <c r="U26" s="56"/>
      <c r="V26" s="199"/>
      <c r="W26" s="58"/>
      <c r="X26" s="60"/>
      <c r="Y26" s="161"/>
    </row>
    <row r="27" spans="1:153" ht="78" customHeight="1" thickBot="1" x14ac:dyDescent="0.25">
      <c r="A27" s="280">
        <v>7</v>
      </c>
      <c r="B27" s="233" t="s">
        <v>71</v>
      </c>
      <c r="C27" s="283">
        <v>5</v>
      </c>
      <c r="D27" s="48" t="s">
        <v>311</v>
      </c>
      <c r="E27" s="282" t="s">
        <v>304</v>
      </c>
      <c r="F27" s="281">
        <v>0</v>
      </c>
      <c r="G27" s="281">
        <v>0</v>
      </c>
      <c r="H27" s="219">
        <v>0</v>
      </c>
      <c r="I27" s="105">
        <v>0</v>
      </c>
      <c r="J27" s="194">
        <v>0</v>
      </c>
      <c r="K27" s="281">
        <v>0</v>
      </c>
      <c r="L27" s="279">
        <f>F27/1.19</f>
        <v>0</v>
      </c>
      <c r="M27" s="279">
        <f t="shared" si="6"/>
        <v>0</v>
      </c>
      <c r="N27" s="279">
        <f t="shared" si="6"/>
        <v>0</v>
      </c>
      <c r="O27" s="279">
        <f t="shared" si="2"/>
        <v>0</v>
      </c>
      <c r="P27" s="279">
        <f t="shared" si="2"/>
        <v>0</v>
      </c>
      <c r="Q27" s="279">
        <f t="shared" si="2"/>
        <v>0</v>
      </c>
      <c r="R27" s="191">
        <f>L27+M27+N27+O27+P27+AD27+Q27</f>
        <v>0</v>
      </c>
      <c r="S27" s="55"/>
      <c r="T27" s="55"/>
      <c r="U27" s="292"/>
      <c r="V27" s="284"/>
      <c r="W27" s="58"/>
      <c r="X27" s="285"/>
      <c r="Y27" s="161"/>
    </row>
    <row r="28" spans="1:153" ht="91.5" customHeight="1" thickBot="1" x14ac:dyDescent="0.25">
      <c r="A28" s="313">
        <v>8</v>
      </c>
      <c r="B28" s="233" t="s">
        <v>71</v>
      </c>
      <c r="C28" s="317">
        <v>5.0999999999999996</v>
      </c>
      <c r="D28" s="48" t="s">
        <v>327</v>
      </c>
      <c r="E28" s="314" t="s">
        <v>326</v>
      </c>
      <c r="F28" s="194">
        <v>0</v>
      </c>
      <c r="G28" s="315">
        <v>59000</v>
      </c>
      <c r="H28" s="219">
        <v>116000</v>
      </c>
      <c r="I28" s="105">
        <v>0</v>
      </c>
      <c r="J28" s="194">
        <v>0</v>
      </c>
      <c r="K28" s="315">
        <v>0</v>
      </c>
      <c r="L28" s="316">
        <f>F28/1.19</f>
        <v>0</v>
      </c>
      <c r="M28" s="316">
        <f t="shared" si="6"/>
        <v>49579.831932773108</v>
      </c>
      <c r="N28" s="316">
        <f t="shared" si="6"/>
        <v>97478.991596638662</v>
      </c>
      <c r="O28" s="316">
        <f t="shared" si="2"/>
        <v>0</v>
      </c>
      <c r="P28" s="316">
        <f t="shared" si="2"/>
        <v>0</v>
      </c>
      <c r="Q28" s="316">
        <f t="shared" si="2"/>
        <v>0</v>
      </c>
      <c r="R28" s="191">
        <f>L28+M28+N28+O28+P28+AD28+Q28</f>
        <v>147058.82352941178</v>
      </c>
      <c r="S28" s="55" t="s">
        <v>146</v>
      </c>
      <c r="T28" s="55" t="s">
        <v>305</v>
      </c>
      <c r="U28" s="312" t="s">
        <v>269</v>
      </c>
      <c r="V28" s="312" t="s">
        <v>268</v>
      </c>
      <c r="W28" s="63" t="s">
        <v>120</v>
      </c>
      <c r="X28" s="311" t="s">
        <v>148</v>
      </c>
      <c r="Y28" s="161"/>
    </row>
    <row r="29" spans="1:153" ht="98.25" customHeight="1" thickBot="1" x14ac:dyDescent="0.25">
      <c r="A29" s="227">
        <v>9</v>
      </c>
      <c r="B29" s="233" t="s">
        <v>71</v>
      </c>
      <c r="C29" s="227">
        <v>6</v>
      </c>
      <c r="D29" s="48" t="s">
        <v>263</v>
      </c>
      <c r="E29" s="229" t="s">
        <v>156</v>
      </c>
      <c r="F29" s="194">
        <v>315000</v>
      </c>
      <c r="G29" s="228">
        <v>0</v>
      </c>
      <c r="H29" s="219">
        <v>95000</v>
      </c>
      <c r="I29" s="105">
        <v>0</v>
      </c>
      <c r="J29" s="194">
        <v>2000</v>
      </c>
      <c r="K29" s="228">
        <v>0</v>
      </c>
      <c r="L29" s="240">
        <f t="shared" ref="L29:L30" si="7">F29/1.19</f>
        <v>264705.8823529412</v>
      </c>
      <c r="M29" s="225">
        <f t="shared" si="6"/>
        <v>0</v>
      </c>
      <c r="N29" s="225">
        <f t="shared" si="6"/>
        <v>79831.932773109249</v>
      </c>
      <c r="O29" s="225">
        <f t="shared" si="2"/>
        <v>0</v>
      </c>
      <c r="P29" s="225">
        <f t="shared" si="2"/>
        <v>1680.6722689075632</v>
      </c>
      <c r="Q29" s="225">
        <f t="shared" si="2"/>
        <v>0</v>
      </c>
      <c r="R29" s="191">
        <f>L29+M29+N29+O29+P29+AD29+Q29</f>
        <v>346218.48739495798</v>
      </c>
      <c r="S29" s="55" t="s">
        <v>146</v>
      </c>
      <c r="T29" s="55" t="s">
        <v>305</v>
      </c>
      <c r="U29" s="231" t="s">
        <v>269</v>
      </c>
      <c r="V29" s="231" t="s">
        <v>268</v>
      </c>
      <c r="W29" s="63" t="s">
        <v>120</v>
      </c>
      <c r="X29" s="60" t="s">
        <v>148</v>
      </c>
      <c r="Y29" s="161"/>
    </row>
    <row r="30" spans="1:153" ht="56.25" customHeight="1" thickBot="1" x14ac:dyDescent="0.25">
      <c r="A30" s="304">
        <v>9</v>
      </c>
      <c r="B30" s="233" t="s">
        <v>71</v>
      </c>
      <c r="C30" s="304">
        <v>7</v>
      </c>
      <c r="D30" s="48" t="s">
        <v>321</v>
      </c>
      <c r="E30" s="306" t="s">
        <v>257</v>
      </c>
      <c r="F30" s="194">
        <v>0</v>
      </c>
      <c r="G30" s="305">
        <v>0</v>
      </c>
      <c r="H30" s="219">
        <v>0</v>
      </c>
      <c r="I30" s="105">
        <v>0</v>
      </c>
      <c r="J30" s="194">
        <v>0</v>
      </c>
      <c r="K30" s="305">
        <v>0</v>
      </c>
      <c r="L30" s="293">
        <f t="shared" si="7"/>
        <v>0</v>
      </c>
      <c r="M30" s="303">
        <f t="shared" si="6"/>
        <v>0</v>
      </c>
      <c r="N30" s="293">
        <f t="shared" si="6"/>
        <v>0</v>
      </c>
      <c r="O30" s="303">
        <f t="shared" si="2"/>
        <v>0</v>
      </c>
      <c r="P30" s="293">
        <f t="shared" si="2"/>
        <v>0</v>
      </c>
      <c r="Q30" s="303">
        <f t="shared" si="2"/>
        <v>0</v>
      </c>
      <c r="R30" s="295">
        <f>L30+M30+N30+O30+P30+AD30+Q30</f>
        <v>0</v>
      </c>
      <c r="S30" s="55"/>
      <c r="T30" s="55"/>
      <c r="U30" s="310"/>
      <c r="V30" s="309"/>
      <c r="W30" s="296"/>
      <c r="X30" s="60"/>
      <c r="Y30" s="161"/>
    </row>
    <row r="31" spans="1:153" ht="37.5" customHeight="1" thickBot="1" x14ac:dyDescent="0.25">
      <c r="A31" s="227">
        <v>10</v>
      </c>
      <c r="B31" s="233"/>
      <c r="C31" s="227"/>
      <c r="D31" s="48" t="s">
        <v>310</v>
      </c>
      <c r="E31" s="229"/>
      <c r="F31" s="194">
        <f t="shared" ref="F31:K31" si="8">F26+F27+F29+F30</f>
        <v>315000</v>
      </c>
      <c r="G31" s="294">
        <f t="shared" si="8"/>
        <v>0</v>
      </c>
      <c r="H31" s="194">
        <f t="shared" si="8"/>
        <v>95000</v>
      </c>
      <c r="I31" s="294">
        <f t="shared" si="8"/>
        <v>0</v>
      </c>
      <c r="J31" s="194">
        <f t="shared" si="8"/>
        <v>2000</v>
      </c>
      <c r="K31" s="294">
        <f t="shared" si="8"/>
        <v>0</v>
      </c>
      <c r="L31" s="293">
        <f t="shared" ref="L31:R31" si="9">L26+L27+L28+L29+L30</f>
        <v>264705.8823529412</v>
      </c>
      <c r="M31" s="303">
        <f t="shared" si="9"/>
        <v>49579.831932773108</v>
      </c>
      <c r="N31" s="316">
        <f t="shared" si="9"/>
        <v>177310.92436974793</v>
      </c>
      <c r="O31" s="316">
        <f t="shared" si="9"/>
        <v>0</v>
      </c>
      <c r="P31" s="316">
        <f t="shared" si="9"/>
        <v>1680.6722689075632</v>
      </c>
      <c r="Q31" s="316">
        <f t="shared" si="9"/>
        <v>0</v>
      </c>
      <c r="R31" s="316">
        <f t="shared" si="9"/>
        <v>493277.31092436973</v>
      </c>
      <c r="S31" s="55"/>
      <c r="T31" s="55"/>
      <c r="U31" s="56"/>
      <c r="V31" s="199"/>
      <c r="W31" s="234"/>
      <c r="X31" s="60"/>
      <c r="Y31" s="161"/>
    </row>
    <row r="32" spans="1:153" ht="102" customHeight="1" thickBot="1" x14ac:dyDescent="0.25">
      <c r="A32" s="227">
        <v>11</v>
      </c>
      <c r="B32" s="233" t="s">
        <v>179</v>
      </c>
      <c r="C32" s="227">
        <v>8</v>
      </c>
      <c r="D32" s="48" t="s">
        <v>330</v>
      </c>
      <c r="E32" s="229" t="s">
        <v>258</v>
      </c>
      <c r="F32" s="237">
        <v>746000</v>
      </c>
      <c r="G32" s="228">
        <v>0</v>
      </c>
      <c r="H32" s="238">
        <v>0</v>
      </c>
      <c r="I32" s="105">
        <v>0</v>
      </c>
      <c r="J32" s="237">
        <v>0</v>
      </c>
      <c r="K32" s="228">
        <v>0</v>
      </c>
      <c r="L32" s="225">
        <f>F32/1.19</f>
        <v>626890.75630252098</v>
      </c>
      <c r="M32" s="225">
        <f t="shared" ref="M32:Q33" si="10">G32/1.19</f>
        <v>0</v>
      </c>
      <c r="N32" s="225">
        <f t="shared" si="10"/>
        <v>0</v>
      </c>
      <c r="O32" s="225">
        <f t="shared" si="10"/>
        <v>0</v>
      </c>
      <c r="P32" s="225">
        <f t="shared" si="10"/>
        <v>0</v>
      </c>
      <c r="Q32" s="225">
        <f t="shared" si="10"/>
        <v>0</v>
      </c>
      <c r="R32" s="225">
        <f>L32</f>
        <v>626890.75630252098</v>
      </c>
      <c r="S32" s="55" t="s">
        <v>146</v>
      </c>
      <c r="T32" s="55" t="s">
        <v>198</v>
      </c>
      <c r="U32" s="56" t="s">
        <v>269</v>
      </c>
      <c r="V32" s="199" t="s">
        <v>271</v>
      </c>
      <c r="W32" s="234" t="s">
        <v>121</v>
      </c>
      <c r="X32" s="200" t="s">
        <v>148</v>
      </c>
      <c r="Y32" s="161"/>
    </row>
    <row r="33" spans="1:76" ht="102" customHeight="1" thickBot="1" x14ac:dyDescent="0.25">
      <c r="A33" s="248">
        <v>12</v>
      </c>
      <c r="B33" s="233" t="s">
        <v>179</v>
      </c>
      <c r="C33" s="248">
        <v>9</v>
      </c>
      <c r="D33" s="48" t="s">
        <v>308</v>
      </c>
      <c r="E33" s="250" t="s">
        <v>180</v>
      </c>
      <c r="F33" s="237"/>
      <c r="G33" s="215">
        <v>0</v>
      </c>
      <c r="H33" s="105">
        <v>0</v>
      </c>
      <c r="I33" s="258">
        <v>0</v>
      </c>
      <c r="J33" s="253">
        <v>0</v>
      </c>
      <c r="K33" s="215">
        <v>0</v>
      </c>
      <c r="L33" s="244">
        <f>F33/1.19</f>
        <v>0</v>
      </c>
      <c r="M33" s="254">
        <f t="shared" si="10"/>
        <v>0</v>
      </c>
      <c r="N33" s="254">
        <f t="shared" si="10"/>
        <v>0</v>
      </c>
      <c r="O33" s="254">
        <f t="shared" si="10"/>
        <v>0</v>
      </c>
      <c r="P33" s="254">
        <f t="shared" si="10"/>
        <v>0</v>
      </c>
      <c r="Q33" s="254">
        <f t="shared" si="10"/>
        <v>0</v>
      </c>
      <c r="R33" s="254">
        <f>L33</f>
        <v>0</v>
      </c>
      <c r="S33" s="55"/>
      <c r="T33" s="55"/>
      <c r="U33" s="56"/>
      <c r="V33" s="199"/>
      <c r="W33" s="234"/>
      <c r="X33" s="200"/>
      <c r="Y33" s="161"/>
    </row>
    <row r="34" spans="1:76" ht="33.75" customHeight="1" thickBot="1" x14ac:dyDescent="0.25">
      <c r="A34" s="252">
        <v>13</v>
      </c>
      <c r="B34" s="233"/>
      <c r="C34" s="252"/>
      <c r="D34" s="190" t="s">
        <v>309</v>
      </c>
      <c r="E34" s="70"/>
      <c r="F34" s="253">
        <f>F32+F33</f>
        <v>746000</v>
      </c>
      <c r="G34" s="253">
        <f t="shared" ref="G34:L34" si="11">G32+G33</f>
        <v>0</v>
      </c>
      <c r="H34" s="253">
        <f t="shared" si="11"/>
        <v>0</v>
      </c>
      <c r="I34" s="253">
        <f t="shared" si="11"/>
        <v>0</v>
      </c>
      <c r="J34" s="253">
        <f t="shared" si="11"/>
        <v>0</v>
      </c>
      <c r="K34" s="253">
        <f t="shared" si="11"/>
        <v>0</v>
      </c>
      <c r="L34" s="254">
        <f t="shared" si="11"/>
        <v>626890.75630252098</v>
      </c>
      <c r="M34" s="254">
        <f t="shared" ref="M34" si="12">M32+M33</f>
        <v>0</v>
      </c>
      <c r="N34" s="254">
        <f t="shared" ref="N34" si="13">N32+N33</f>
        <v>0</v>
      </c>
      <c r="O34" s="254">
        <f t="shared" ref="O34" si="14">O32+O33</f>
        <v>0</v>
      </c>
      <c r="P34" s="254">
        <f t="shared" ref="P34" si="15">P32+P33</f>
        <v>0</v>
      </c>
      <c r="Q34" s="254">
        <f t="shared" ref="Q34" si="16">Q32+Q33</f>
        <v>0</v>
      </c>
      <c r="R34" s="254">
        <f t="shared" ref="R34" si="17">R32+R33</f>
        <v>626890.75630252098</v>
      </c>
      <c r="S34" s="55"/>
      <c r="T34" s="55"/>
      <c r="U34" s="56"/>
      <c r="V34" s="199"/>
      <c r="W34" s="234"/>
      <c r="X34" s="200"/>
      <c r="Y34" s="161"/>
    </row>
    <row r="35" spans="1:76" s="28" customFormat="1" ht="42" customHeight="1" thickBot="1" x14ac:dyDescent="0.25">
      <c r="A35" s="227">
        <v>14</v>
      </c>
      <c r="B35" s="196"/>
      <c r="C35" s="201"/>
      <c r="D35" s="193" t="s">
        <v>77</v>
      </c>
      <c r="E35" s="70"/>
      <c r="F35" s="239">
        <f t="shared" ref="F35:R35" si="18">F22+F25+F31+F34</f>
        <v>4361000</v>
      </c>
      <c r="G35" s="239">
        <f t="shared" si="18"/>
        <v>0</v>
      </c>
      <c r="H35" s="239">
        <f t="shared" si="18"/>
        <v>707000</v>
      </c>
      <c r="I35" s="239">
        <f t="shared" si="18"/>
        <v>25000</v>
      </c>
      <c r="J35" s="239">
        <f t="shared" si="18"/>
        <v>30000</v>
      </c>
      <c r="K35" s="239">
        <f t="shared" si="18"/>
        <v>108000</v>
      </c>
      <c r="L35" s="202">
        <f t="shared" si="18"/>
        <v>3664705.8823529417</v>
      </c>
      <c r="M35" s="202">
        <f t="shared" si="18"/>
        <v>49579.831932773108</v>
      </c>
      <c r="N35" s="202">
        <f t="shared" si="18"/>
        <v>738778.81427800469</v>
      </c>
      <c r="O35" s="202">
        <f t="shared" si="18"/>
        <v>22935.779816513761</v>
      </c>
      <c r="P35" s="202">
        <f t="shared" si="18"/>
        <v>27368.745663402973</v>
      </c>
      <c r="Q35" s="202">
        <f t="shared" si="18"/>
        <v>99082.568807339441</v>
      </c>
      <c r="R35" s="202">
        <f t="shared" si="18"/>
        <v>4602451.622850975</v>
      </c>
      <c r="S35" s="55"/>
      <c r="T35" s="71"/>
      <c r="U35" s="204"/>
      <c r="V35" s="205"/>
      <c r="W35" s="206"/>
      <c r="X35" s="207"/>
      <c r="Y35" s="158"/>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row>
    <row r="36" spans="1:76" ht="15.75" x14ac:dyDescent="0.2">
      <c r="A36" s="146"/>
      <c r="B36" s="146"/>
      <c r="C36" s="146"/>
      <c r="D36" s="142"/>
      <c r="E36" s="136"/>
      <c r="F36" s="235"/>
      <c r="G36" s="135"/>
      <c r="H36" s="135"/>
      <c r="I36" s="232"/>
      <c r="J36" s="232"/>
      <c r="K36" s="135"/>
      <c r="L36" s="148"/>
      <c r="M36" s="146"/>
      <c r="N36" s="146"/>
      <c r="O36" s="146"/>
      <c r="P36" s="146"/>
      <c r="Q36" s="146"/>
      <c r="R36" s="148"/>
      <c r="S36" s="148"/>
      <c r="T36" s="148"/>
      <c r="U36" s="148"/>
      <c r="V36" s="148"/>
      <c r="W36" s="148"/>
      <c r="X36" s="148"/>
      <c r="Y36" s="161"/>
    </row>
    <row r="37" spans="1:76" ht="15.75" x14ac:dyDescent="0.25">
      <c r="A37" s="146"/>
      <c r="B37" s="146"/>
      <c r="C37" s="146"/>
      <c r="D37" s="142" t="s">
        <v>224</v>
      </c>
      <c r="E37" s="136"/>
      <c r="F37" s="235"/>
      <c r="G37" s="135"/>
      <c r="H37" s="135"/>
      <c r="I37" s="232"/>
      <c r="J37" s="232"/>
      <c r="K37" s="135"/>
      <c r="L37" s="148"/>
      <c r="M37" s="332" t="s">
        <v>237</v>
      </c>
      <c r="N37" s="332"/>
      <c r="O37" s="144"/>
      <c r="P37" s="333" t="s">
        <v>239</v>
      </c>
      <c r="Q37" s="333"/>
      <c r="R37" s="333"/>
      <c r="S37" s="148"/>
      <c r="T37" s="148" t="s">
        <v>225</v>
      </c>
      <c r="U37" s="148"/>
      <c r="V37" s="148"/>
      <c r="W37" s="148"/>
      <c r="X37" s="148"/>
      <c r="Y37" s="148"/>
      <c r="Z37" s="38"/>
    </row>
    <row r="38" spans="1:76" ht="15.75" customHeight="1" x14ac:dyDescent="0.25">
      <c r="A38" s="329" t="s">
        <v>262</v>
      </c>
      <c r="B38" s="329"/>
      <c r="C38" s="329"/>
      <c r="D38" s="329"/>
      <c r="E38" s="136"/>
      <c r="F38" s="235"/>
      <c r="G38" s="135"/>
      <c r="H38" s="135"/>
      <c r="I38" s="232"/>
      <c r="J38" s="232"/>
      <c r="K38" s="135"/>
      <c r="L38" s="148"/>
      <c r="M38" s="148" t="s">
        <v>240</v>
      </c>
      <c r="N38" s="148"/>
      <c r="O38" s="151"/>
      <c r="P38" s="331" t="s">
        <v>238</v>
      </c>
      <c r="Q38" s="331"/>
      <c r="R38" s="331"/>
      <c r="S38" s="331" t="s">
        <v>226</v>
      </c>
      <c r="T38" s="331"/>
      <c r="U38" s="331"/>
      <c r="V38" s="153"/>
      <c r="W38" s="153"/>
      <c r="X38" s="153"/>
      <c r="Y38" s="153"/>
      <c r="Z38" s="44"/>
    </row>
    <row r="39" spans="1:76" ht="15.75" customHeight="1" x14ac:dyDescent="0.25">
      <c r="A39" s="146"/>
      <c r="B39" s="329" t="s">
        <v>261</v>
      </c>
      <c r="C39" s="329"/>
      <c r="D39" s="329"/>
      <c r="E39" s="136"/>
      <c r="F39" s="235"/>
      <c r="G39" s="135"/>
      <c r="H39" s="135"/>
      <c r="I39" s="232"/>
      <c r="J39" s="232"/>
      <c r="K39" s="135"/>
      <c r="L39" s="148"/>
      <c r="M39" s="146"/>
      <c r="N39" s="147" t="s">
        <v>230</v>
      </c>
      <c r="O39" s="147"/>
      <c r="P39" s="144"/>
      <c r="Q39" s="332" t="s">
        <v>227</v>
      </c>
      <c r="R39" s="332"/>
      <c r="S39" s="153"/>
      <c r="T39" s="153"/>
      <c r="U39" s="153"/>
      <c r="V39" s="153"/>
      <c r="W39" s="153"/>
      <c r="X39" s="148"/>
      <c r="Y39" s="148"/>
      <c r="Z39" s="38"/>
    </row>
    <row r="40" spans="1:76" ht="17.25" customHeight="1" x14ac:dyDescent="0.2">
      <c r="A40" s="155"/>
      <c r="B40" s="155"/>
      <c r="C40" s="155"/>
      <c r="D40" s="167"/>
      <c r="E40" s="164"/>
      <c r="F40" s="172"/>
      <c r="G40" s="158"/>
      <c r="H40" s="158"/>
      <c r="I40" s="224"/>
      <c r="J40" s="224"/>
      <c r="K40" s="158"/>
      <c r="L40" s="161"/>
      <c r="M40" s="155"/>
      <c r="N40" s="208"/>
      <c r="O40" s="208"/>
      <c r="P40" s="208"/>
      <c r="Q40" s="155"/>
      <c r="R40" s="330"/>
      <c r="S40" s="330"/>
      <c r="T40" s="330"/>
      <c r="U40" s="330"/>
      <c r="V40" s="330"/>
      <c r="W40" s="209"/>
      <c r="X40" s="161"/>
      <c r="Y40" s="161"/>
    </row>
    <row r="41" spans="1:76" x14ac:dyDescent="0.2">
      <c r="F41" s="236"/>
      <c r="K41" s="22"/>
    </row>
    <row r="42" spans="1:76" x14ac:dyDescent="0.2">
      <c r="F42" s="236"/>
      <c r="K42" s="22"/>
    </row>
    <row r="43" spans="1:76" x14ac:dyDescent="0.2">
      <c r="F43" s="236"/>
      <c r="K43" s="22"/>
    </row>
    <row r="44" spans="1:76" x14ac:dyDescent="0.2">
      <c r="F44" s="236"/>
      <c r="K44" s="22"/>
    </row>
    <row r="45" spans="1:76" x14ac:dyDescent="0.2">
      <c r="F45" s="236"/>
      <c r="K45" s="22"/>
    </row>
    <row r="46" spans="1:76" x14ac:dyDescent="0.2">
      <c r="F46" s="236"/>
      <c r="K46" s="22"/>
    </row>
    <row r="47" spans="1:76" x14ac:dyDescent="0.2">
      <c r="F47" s="236"/>
      <c r="K47" s="22"/>
    </row>
    <row r="48" spans="1:76" x14ac:dyDescent="0.2">
      <c r="F48" s="236"/>
      <c r="K48" s="22"/>
    </row>
    <row r="49" spans="6:11" x14ac:dyDescent="0.2">
      <c r="F49" s="236"/>
      <c r="K49" s="22"/>
    </row>
    <row r="50" spans="6:11" x14ac:dyDescent="0.2">
      <c r="F50" s="236"/>
      <c r="K50" s="22"/>
    </row>
    <row r="51" spans="6:11" x14ac:dyDescent="0.2">
      <c r="F51" s="236"/>
      <c r="K51" s="22"/>
    </row>
    <row r="52" spans="6:11" x14ac:dyDescent="0.2">
      <c r="F52" s="236"/>
      <c r="K52" s="22"/>
    </row>
    <row r="53" spans="6:11" x14ac:dyDescent="0.2">
      <c r="F53" s="236"/>
      <c r="K53" s="22"/>
    </row>
    <row r="54" spans="6:11" x14ac:dyDescent="0.2">
      <c r="F54" s="236"/>
      <c r="K54" s="22"/>
    </row>
    <row r="55" spans="6:11" x14ac:dyDescent="0.2">
      <c r="F55" s="236"/>
      <c r="K55" s="22"/>
    </row>
    <row r="56" spans="6:11" x14ac:dyDescent="0.2">
      <c r="F56" s="236"/>
      <c r="K56" s="22"/>
    </row>
    <row r="57" spans="6:11" x14ac:dyDescent="0.2">
      <c r="F57" s="236"/>
      <c r="K57" s="22"/>
    </row>
    <row r="58" spans="6:11" x14ac:dyDescent="0.2">
      <c r="F58" s="236"/>
      <c r="K58" s="22"/>
    </row>
    <row r="59" spans="6:11" x14ac:dyDescent="0.2">
      <c r="F59" s="236"/>
      <c r="K59" s="22"/>
    </row>
    <row r="60" spans="6:11" x14ac:dyDescent="0.2">
      <c r="F60" s="236"/>
      <c r="K60" s="22"/>
    </row>
    <row r="61" spans="6:11" x14ac:dyDescent="0.2">
      <c r="F61" s="236"/>
      <c r="K61" s="22"/>
    </row>
    <row r="62" spans="6:11" x14ac:dyDescent="0.2">
      <c r="F62" s="236"/>
      <c r="K62" s="22"/>
    </row>
    <row r="63" spans="6:11" x14ac:dyDescent="0.2">
      <c r="F63" s="236"/>
      <c r="K63" s="22"/>
    </row>
    <row r="64" spans="6:11" x14ac:dyDescent="0.2">
      <c r="F64" s="236"/>
      <c r="K64" s="22"/>
    </row>
    <row r="65" spans="6:11" x14ac:dyDescent="0.2">
      <c r="F65" s="236"/>
      <c r="K65" s="22"/>
    </row>
    <row r="66" spans="6:11" x14ac:dyDescent="0.2">
      <c r="F66" s="236"/>
      <c r="K66" s="22"/>
    </row>
    <row r="67" spans="6:11" x14ac:dyDescent="0.2">
      <c r="F67" s="236"/>
      <c r="K67" s="22"/>
    </row>
    <row r="68" spans="6:11" x14ac:dyDescent="0.2">
      <c r="F68" s="236"/>
      <c r="K68" s="22"/>
    </row>
    <row r="69" spans="6:11" x14ac:dyDescent="0.2">
      <c r="F69" s="236"/>
      <c r="K69" s="22"/>
    </row>
    <row r="70" spans="6:11" x14ac:dyDescent="0.2">
      <c r="F70" s="236"/>
      <c r="K70" s="22"/>
    </row>
    <row r="71" spans="6:11" x14ac:dyDescent="0.2">
      <c r="F71" s="236"/>
      <c r="K71" s="22"/>
    </row>
    <row r="72" spans="6:11" x14ac:dyDescent="0.2">
      <c r="F72" s="236"/>
      <c r="K72" s="22"/>
    </row>
    <row r="73" spans="6:11" x14ac:dyDescent="0.2">
      <c r="F73" s="236"/>
      <c r="K73" s="22"/>
    </row>
    <row r="74" spans="6:11" x14ac:dyDescent="0.2">
      <c r="F74" s="236"/>
      <c r="K74" s="22"/>
    </row>
    <row r="75" spans="6:11" x14ac:dyDescent="0.2">
      <c r="F75" s="236"/>
      <c r="K75" s="22"/>
    </row>
    <row r="76" spans="6:11" x14ac:dyDescent="0.2">
      <c r="F76" s="236"/>
      <c r="K76" s="22"/>
    </row>
    <row r="77" spans="6:11" x14ac:dyDescent="0.2">
      <c r="F77" s="236"/>
      <c r="K77" s="22"/>
    </row>
    <row r="78" spans="6:11" x14ac:dyDescent="0.2">
      <c r="F78" s="236"/>
      <c r="K78" s="22"/>
    </row>
    <row r="79" spans="6:11" x14ac:dyDescent="0.2">
      <c r="F79" s="236"/>
      <c r="K79" s="22"/>
    </row>
    <row r="80" spans="6:11" x14ac:dyDescent="0.2">
      <c r="F80" s="236"/>
      <c r="K80" s="22"/>
    </row>
    <row r="81" spans="6:11" x14ac:dyDescent="0.2">
      <c r="F81" s="236"/>
      <c r="K81" s="22"/>
    </row>
    <row r="82" spans="6:11" x14ac:dyDescent="0.2">
      <c r="F82" s="236"/>
      <c r="K82" s="22"/>
    </row>
    <row r="83" spans="6:11" x14ac:dyDescent="0.2">
      <c r="F83" s="236"/>
      <c r="K83" s="22"/>
    </row>
    <row r="84" spans="6:11" x14ac:dyDescent="0.2">
      <c r="F84" s="236"/>
      <c r="K84" s="22"/>
    </row>
    <row r="85" spans="6:11" x14ac:dyDescent="0.2">
      <c r="F85" s="236"/>
      <c r="K85" s="22"/>
    </row>
    <row r="86" spans="6:11" x14ac:dyDescent="0.2">
      <c r="F86" s="236"/>
      <c r="K86" s="22"/>
    </row>
    <row r="87" spans="6:11" x14ac:dyDescent="0.2">
      <c r="F87" s="236"/>
      <c r="K87" s="22"/>
    </row>
    <row r="88" spans="6:11" x14ac:dyDescent="0.2">
      <c r="F88" s="236"/>
      <c r="K88" s="22"/>
    </row>
    <row r="89" spans="6:11" x14ac:dyDescent="0.2">
      <c r="F89" s="236"/>
      <c r="K89" s="22"/>
    </row>
    <row r="90" spans="6:11" x14ac:dyDescent="0.2">
      <c r="F90" s="236"/>
      <c r="K90" s="22"/>
    </row>
    <row r="91" spans="6:11" x14ac:dyDescent="0.2">
      <c r="F91" s="236"/>
      <c r="K91" s="22"/>
    </row>
    <row r="92" spans="6:11" x14ac:dyDescent="0.2">
      <c r="F92" s="236"/>
      <c r="K92" s="22"/>
    </row>
    <row r="93" spans="6:11" x14ac:dyDescent="0.2">
      <c r="F93" s="236"/>
      <c r="K93" s="22"/>
    </row>
    <row r="94" spans="6:11" x14ac:dyDescent="0.2">
      <c r="F94" s="236"/>
      <c r="K94" s="22"/>
    </row>
    <row r="95" spans="6:11" x14ac:dyDescent="0.2">
      <c r="F95" s="236"/>
      <c r="K95" s="22"/>
    </row>
    <row r="96" spans="6:11" x14ac:dyDescent="0.2">
      <c r="F96" s="236"/>
      <c r="K96" s="22"/>
    </row>
    <row r="97" spans="6:11" x14ac:dyDescent="0.2">
      <c r="F97" s="236"/>
      <c r="K97" s="22"/>
    </row>
    <row r="98" spans="6:11" x14ac:dyDescent="0.2">
      <c r="F98" s="236"/>
      <c r="K98" s="22"/>
    </row>
    <row r="99" spans="6:11" x14ac:dyDescent="0.2">
      <c r="F99" s="236"/>
      <c r="K99" s="22"/>
    </row>
    <row r="100" spans="6:11" x14ac:dyDescent="0.2">
      <c r="F100" s="236"/>
      <c r="K100" s="22"/>
    </row>
    <row r="101" spans="6:11" x14ac:dyDescent="0.2">
      <c r="F101" s="236"/>
      <c r="K101" s="22"/>
    </row>
    <row r="102" spans="6:11" x14ac:dyDescent="0.2">
      <c r="F102" s="236"/>
      <c r="K102" s="22"/>
    </row>
    <row r="103" spans="6:11" x14ac:dyDescent="0.2">
      <c r="F103" s="236"/>
      <c r="K103" s="22"/>
    </row>
  </sheetData>
  <mergeCells count="29">
    <mergeCell ref="W18:W19"/>
    <mergeCell ref="X18:X19"/>
    <mergeCell ref="S18:S19"/>
    <mergeCell ref="U18:U19"/>
    <mergeCell ref="V18:V19"/>
    <mergeCell ref="T18:T19"/>
    <mergeCell ref="U17:V17"/>
    <mergeCell ref="A18:A19"/>
    <mergeCell ref="B18:B19"/>
    <mergeCell ref="C18:C19"/>
    <mergeCell ref="D18:D19"/>
    <mergeCell ref="E18:E19"/>
    <mergeCell ref="Q5:S5"/>
    <mergeCell ref="B6:E6"/>
    <mergeCell ref="B7:E7"/>
    <mergeCell ref="C10:X10"/>
    <mergeCell ref="Q6:S6"/>
    <mergeCell ref="B5:L5"/>
    <mergeCell ref="U6:X6"/>
    <mergeCell ref="U7:X7"/>
    <mergeCell ref="U8:Y8"/>
    <mergeCell ref="B39:D39"/>
    <mergeCell ref="R40:V40"/>
    <mergeCell ref="A38:D38"/>
    <mergeCell ref="P38:R38"/>
    <mergeCell ref="M37:N37"/>
    <mergeCell ref="P37:R37"/>
    <mergeCell ref="S38:U38"/>
    <mergeCell ref="Q39:R3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15"/>
  <sheetViews>
    <sheetView tabSelected="1" topLeftCell="A2" zoomScale="85" zoomScaleNormal="85" workbookViewId="0">
      <selection activeCell="X8" sqref="X8"/>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388" t="s">
        <v>118</v>
      </c>
      <c r="F2" s="388"/>
      <c r="G2" s="388"/>
      <c r="H2" s="388"/>
      <c r="I2" s="388"/>
      <c r="J2" s="388"/>
      <c r="K2" s="388"/>
      <c r="L2" s="388"/>
      <c r="M2" s="388"/>
      <c r="N2" s="388"/>
      <c r="O2" s="37"/>
    </row>
    <row r="3" spans="1:19" ht="15" customHeight="1" x14ac:dyDescent="0.2">
      <c r="D3" s="2"/>
      <c r="F3" s="2"/>
      <c r="G3" s="2"/>
      <c r="H3" s="2"/>
      <c r="I3" s="2"/>
      <c r="J3" s="35"/>
    </row>
    <row r="4" spans="1:19" ht="16.5" thickBot="1" x14ac:dyDescent="0.25">
      <c r="B4" s="1"/>
      <c r="C4" s="5"/>
      <c r="D4" s="1"/>
    </row>
    <row r="5" spans="1:19" ht="21" customHeight="1" thickBot="1" x14ac:dyDescent="0.25">
      <c r="A5" s="68"/>
      <c r="B5" s="68"/>
      <c r="C5" s="68"/>
      <c r="D5" s="69"/>
      <c r="E5" s="70" t="s">
        <v>3</v>
      </c>
      <c r="F5" s="71" t="s">
        <v>162</v>
      </c>
      <c r="G5" s="72" t="s">
        <v>161</v>
      </c>
      <c r="H5" s="73" t="s">
        <v>109</v>
      </c>
      <c r="I5" s="74" t="s">
        <v>110</v>
      </c>
      <c r="J5" s="75" t="s">
        <v>223</v>
      </c>
      <c r="K5" s="73" t="s">
        <v>162</v>
      </c>
      <c r="L5" s="73" t="s">
        <v>161</v>
      </c>
      <c r="M5" s="73" t="s">
        <v>109</v>
      </c>
      <c r="N5" s="51" t="s">
        <v>110</v>
      </c>
      <c r="O5" s="51" t="s">
        <v>236</v>
      </c>
      <c r="P5" s="76"/>
      <c r="Q5" s="77"/>
      <c r="R5" s="387"/>
      <c r="S5" s="387"/>
    </row>
    <row r="6" spans="1:19" s="2" customFormat="1" ht="112.5" customHeight="1" thickBot="1" x14ac:dyDescent="0.25">
      <c r="A6" s="376" t="s">
        <v>5</v>
      </c>
      <c r="B6" s="348" t="s">
        <v>6</v>
      </c>
      <c r="C6" s="376" t="s">
        <v>7</v>
      </c>
      <c r="D6" s="376" t="s">
        <v>150</v>
      </c>
      <c r="E6" s="389" t="s">
        <v>264</v>
      </c>
      <c r="F6" s="80" t="s">
        <v>128</v>
      </c>
      <c r="G6" s="80" t="s">
        <v>129</v>
      </c>
      <c r="H6" s="80" t="s">
        <v>130</v>
      </c>
      <c r="I6" s="80" t="s">
        <v>131</v>
      </c>
      <c r="J6" s="81" t="s">
        <v>168</v>
      </c>
      <c r="K6" s="80" t="s">
        <v>234</v>
      </c>
      <c r="L6" s="210" t="s">
        <v>233</v>
      </c>
      <c r="M6" s="210" t="s">
        <v>232</v>
      </c>
      <c r="N6" s="82" t="s">
        <v>84</v>
      </c>
      <c r="O6" s="211" t="s">
        <v>231</v>
      </c>
      <c r="P6" s="83" t="s">
        <v>4</v>
      </c>
      <c r="Q6" s="384" t="s">
        <v>111</v>
      </c>
      <c r="R6" s="384" t="s">
        <v>112</v>
      </c>
      <c r="S6" s="384" t="s">
        <v>195</v>
      </c>
    </row>
    <row r="7" spans="1:19" s="2" customFormat="1" ht="98.25" customHeight="1" thickBot="1" x14ac:dyDescent="0.25">
      <c r="A7" s="377"/>
      <c r="B7" s="383"/>
      <c r="C7" s="377"/>
      <c r="D7" s="377"/>
      <c r="E7" s="390"/>
      <c r="F7" s="40" t="s">
        <v>9</v>
      </c>
      <c r="G7" s="40" t="s">
        <v>9</v>
      </c>
      <c r="H7" s="40" t="s">
        <v>9</v>
      </c>
      <c r="I7" s="40" t="s">
        <v>9</v>
      </c>
      <c r="J7" s="40" t="s">
        <v>9</v>
      </c>
      <c r="K7" s="376" t="s">
        <v>153</v>
      </c>
      <c r="L7" s="344" t="s">
        <v>124</v>
      </c>
      <c r="M7" s="344" t="s">
        <v>124</v>
      </c>
      <c r="N7" s="344" t="s">
        <v>124</v>
      </c>
      <c r="O7" s="344" t="s">
        <v>124</v>
      </c>
      <c r="P7" s="344" t="s">
        <v>241</v>
      </c>
      <c r="Q7" s="385"/>
      <c r="R7" s="385"/>
      <c r="S7" s="385"/>
    </row>
    <row r="8" spans="1:19" s="43" customFormat="1" ht="36.75" customHeight="1" thickBot="1" x14ac:dyDescent="0.25">
      <c r="A8" s="378"/>
      <c r="B8" s="349"/>
      <c r="C8" s="378"/>
      <c r="D8" s="378"/>
      <c r="E8" s="379"/>
      <c r="F8" s="45"/>
      <c r="G8" s="45"/>
      <c r="H8" s="45"/>
      <c r="I8" s="45"/>
      <c r="J8" s="45"/>
      <c r="K8" s="378"/>
      <c r="L8" s="379"/>
      <c r="M8" s="379"/>
      <c r="N8" s="379"/>
      <c r="O8" s="379"/>
      <c r="P8" s="379"/>
      <c r="Q8" s="386"/>
      <c r="R8" s="386"/>
      <c r="S8" s="386"/>
    </row>
    <row r="9" spans="1:19" ht="30.75" customHeight="1" thickBot="1" x14ac:dyDescent="0.25">
      <c r="A9" s="365">
        <v>1</v>
      </c>
      <c r="B9" s="381" t="s">
        <v>10</v>
      </c>
      <c r="C9" s="365">
        <v>1</v>
      </c>
      <c r="D9" s="382" t="s">
        <v>164</v>
      </c>
      <c r="E9" s="363" t="s">
        <v>11</v>
      </c>
      <c r="F9" s="364">
        <v>24500</v>
      </c>
      <c r="G9" s="365">
        <v>2500</v>
      </c>
      <c r="H9" s="365">
        <v>6000</v>
      </c>
      <c r="I9" s="365">
        <v>1000</v>
      </c>
      <c r="J9" s="365">
        <v>1000</v>
      </c>
      <c r="K9" s="356">
        <f>F9/1.19</f>
        <v>20588.235294117647</v>
      </c>
      <c r="L9" s="356">
        <f>G9/1.19</f>
        <v>2100.840336134454</v>
      </c>
      <c r="M9" s="356">
        <f>H19/1.19</f>
        <v>5042.0168067226896</v>
      </c>
      <c r="N9" s="356">
        <f>I14/1.19</f>
        <v>840.3361344537816</v>
      </c>
      <c r="O9" s="356">
        <f>J9/1.19</f>
        <v>840.3361344537816</v>
      </c>
      <c r="P9" s="356">
        <f>K9+L9+M9+N9+O9</f>
        <v>29411.76470588235</v>
      </c>
      <c r="Q9" s="357" t="s">
        <v>114</v>
      </c>
      <c r="R9" s="358" t="s">
        <v>268</v>
      </c>
      <c r="S9" s="359" t="s">
        <v>270</v>
      </c>
    </row>
    <row r="10" spans="1:19" ht="14.25" customHeight="1" thickBot="1" x14ac:dyDescent="0.25">
      <c r="A10" s="365"/>
      <c r="B10" s="381"/>
      <c r="C10" s="365"/>
      <c r="D10" s="382"/>
      <c r="E10" s="363"/>
      <c r="F10" s="364"/>
      <c r="G10" s="365"/>
      <c r="H10" s="365"/>
      <c r="I10" s="365"/>
      <c r="J10" s="365"/>
      <c r="K10" s="356"/>
      <c r="L10" s="356"/>
      <c r="M10" s="356"/>
      <c r="N10" s="356"/>
      <c r="O10" s="356"/>
      <c r="P10" s="356"/>
      <c r="Q10" s="357"/>
      <c r="R10" s="358"/>
      <c r="S10" s="359"/>
    </row>
    <row r="11" spans="1:19" ht="22.5" hidden="1" customHeight="1" thickBot="1" x14ac:dyDescent="0.25">
      <c r="A11" s="365"/>
      <c r="B11" s="381"/>
      <c r="C11" s="365"/>
      <c r="D11" s="382"/>
      <c r="E11" s="363"/>
      <c r="F11" s="85"/>
      <c r="G11" s="42"/>
      <c r="H11" s="42"/>
      <c r="I11" s="42"/>
      <c r="J11" s="42"/>
      <c r="K11" s="356"/>
      <c r="L11" s="356"/>
      <c r="M11" s="356"/>
      <c r="N11" s="356"/>
      <c r="O11" s="85"/>
      <c r="P11" s="356"/>
      <c r="Q11" s="357"/>
      <c r="R11" s="358"/>
      <c r="S11" s="359"/>
    </row>
    <row r="12" spans="1:19" ht="6.75" hidden="1" customHeight="1" thickBot="1" x14ac:dyDescent="0.25">
      <c r="A12" s="365"/>
      <c r="B12" s="381"/>
      <c r="C12" s="365"/>
      <c r="D12" s="382"/>
      <c r="E12" s="363"/>
      <c r="F12" s="85"/>
      <c r="G12" s="42"/>
      <c r="H12" s="42"/>
      <c r="I12" s="42"/>
      <c r="J12" s="42"/>
      <c r="K12" s="356"/>
      <c r="L12" s="356"/>
      <c r="M12" s="356"/>
      <c r="N12" s="356"/>
      <c r="O12" s="85"/>
      <c r="P12" s="356"/>
      <c r="Q12" s="357"/>
      <c r="R12" s="358"/>
      <c r="S12" s="359"/>
    </row>
    <row r="13" spans="1:19" ht="6" hidden="1" customHeight="1" thickBot="1" x14ac:dyDescent="0.25">
      <c r="A13" s="365"/>
      <c r="B13" s="381"/>
      <c r="C13" s="365"/>
      <c r="D13" s="382"/>
      <c r="E13" s="363"/>
      <c r="F13" s="85"/>
      <c r="G13" s="42"/>
      <c r="H13" s="42"/>
      <c r="I13" s="42"/>
      <c r="J13" s="42"/>
      <c r="K13" s="356"/>
      <c r="L13" s="356"/>
      <c r="M13" s="356"/>
      <c r="N13" s="356"/>
      <c r="O13" s="85"/>
      <c r="P13" s="356"/>
      <c r="Q13" s="357"/>
      <c r="R13" s="358"/>
      <c r="S13" s="359"/>
    </row>
    <row r="14" spans="1:19" ht="33.75" hidden="1" customHeight="1" thickBot="1" x14ac:dyDescent="0.25">
      <c r="A14" s="365"/>
      <c r="B14" s="381"/>
      <c r="C14" s="365"/>
      <c r="D14" s="382"/>
      <c r="E14" s="363"/>
      <c r="F14" s="41">
        <v>21000</v>
      </c>
      <c r="G14" s="66">
        <v>1000</v>
      </c>
      <c r="H14" s="66">
        <v>3000</v>
      </c>
      <c r="I14" s="66">
        <v>1000</v>
      </c>
      <c r="J14" s="66"/>
      <c r="K14" s="356"/>
      <c r="L14" s="356"/>
      <c r="M14" s="356"/>
      <c r="N14" s="356"/>
      <c r="O14" s="85"/>
      <c r="P14" s="356"/>
      <c r="Q14" s="357"/>
      <c r="R14" s="358"/>
      <c r="S14" s="359"/>
    </row>
    <row r="15" spans="1:19" ht="35.25" hidden="1" customHeight="1" thickBot="1" x14ac:dyDescent="0.25">
      <c r="A15" s="365"/>
      <c r="B15" s="381"/>
      <c r="C15" s="365"/>
      <c r="D15" s="382"/>
      <c r="E15" s="363"/>
      <c r="F15" s="85"/>
      <c r="G15" s="42"/>
      <c r="H15" s="42"/>
      <c r="I15" s="42"/>
      <c r="J15" s="42"/>
      <c r="K15" s="356"/>
      <c r="L15" s="356"/>
      <c r="M15" s="356"/>
      <c r="N15" s="356"/>
      <c r="O15" s="85"/>
      <c r="P15" s="356"/>
      <c r="Q15" s="357"/>
      <c r="R15" s="358"/>
      <c r="S15" s="359"/>
    </row>
    <row r="16" spans="1:19" ht="18.75" hidden="1" customHeight="1" thickBot="1" x14ac:dyDescent="0.25">
      <c r="A16" s="365"/>
      <c r="B16" s="381"/>
      <c r="C16" s="365"/>
      <c r="D16" s="382"/>
      <c r="E16" s="363"/>
      <c r="F16" s="85"/>
      <c r="G16" s="42"/>
      <c r="H16" s="42"/>
      <c r="I16" s="42"/>
      <c r="J16" s="42"/>
      <c r="K16" s="356"/>
      <c r="L16" s="356"/>
      <c r="M16" s="356"/>
      <c r="N16" s="356"/>
      <c r="O16" s="85"/>
      <c r="P16" s="356"/>
      <c r="Q16" s="357"/>
      <c r="R16" s="358"/>
      <c r="S16" s="359"/>
    </row>
    <row r="17" spans="1:38" ht="2.25" hidden="1" customHeight="1" thickBot="1" x14ac:dyDescent="0.25">
      <c r="A17" s="365"/>
      <c r="B17" s="86"/>
      <c r="C17" s="40"/>
      <c r="D17" s="382"/>
      <c r="E17" s="363"/>
      <c r="F17" s="85"/>
      <c r="G17" s="42"/>
      <c r="H17" s="42"/>
      <c r="I17" s="42"/>
      <c r="J17" s="42"/>
      <c r="K17" s="85"/>
      <c r="L17" s="85"/>
      <c r="M17" s="85"/>
      <c r="N17" s="85"/>
      <c r="O17" s="85"/>
      <c r="P17" s="85"/>
      <c r="Q17" s="87"/>
      <c r="R17" s="88"/>
      <c r="S17" s="89"/>
    </row>
    <row r="18" spans="1:38" ht="393" hidden="1" customHeight="1" thickBot="1" x14ac:dyDescent="0.25">
      <c r="A18" s="365"/>
      <c r="B18" s="86"/>
      <c r="C18" s="40"/>
      <c r="D18" s="382"/>
      <c r="E18" s="363"/>
      <c r="F18" s="85"/>
      <c r="G18" s="42"/>
      <c r="H18" s="42"/>
      <c r="I18" s="42"/>
      <c r="J18" s="42"/>
      <c r="K18" s="85"/>
      <c r="L18" s="85"/>
      <c r="M18" s="85"/>
      <c r="N18" s="85"/>
      <c r="O18" s="85"/>
      <c r="P18" s="85"/>
      <c r="Q18" s="90"/>
      <c r="R18" s="88"/>
      <c r="S18" s="89"/>
    </row>
    <row r="19" spans="1:38" s="9" customFormat="1" ht="25.5" customHeight="1" thickBot="1" x14ac:dyDescent="0.25">
      <c r="A19" s="40">
        <v>2</v>
      </c>
      <c r="B19" s="91"/>
      <c r="C19" s="40"/>
      <c r="D19" s="50" t="s">
        <v>132</v>
      </c>
      <c r="E19" s="91"/>
      <c r="F19" s="92">
        <f>F9</f>
        <v>24500</v>
      </c>
      <c r="G19" s="92">
        <v>2500</v>
      </c>
      <c r="H19" s="92">
        <v>6000</v>
      </c>
      <c r="I19" s="92">
        <f t="shared" ref="I19" si="0">I14</f>
        <v>1000</v>
      </c>
      <c r="J19" s="92">
        <f>J9</f>
        <v>1000</v>
      </c>
      <c r="K19" s="85">
        <f>K9</f>
        <v>20588.235294117647</v>
      </c>
      <c r="L19" s="85">
        <f t="shared" ref="L19:O19" si="1">L9</f>
        <v>2100.840336134454</v>
      </c>
      <c r="M19" s="85">
        <f t="shared" si="1"/>
        <v>5042.0168067226896</v>
      </c>
      <c r="N19" s="85">
        <f t="shared" si="1"/>
        <v>840.3361344537816</v>
      </c>
      <c r="O19" s="85">
        <f t="shared" si="1"/>
        <v>840.3361344537816</v>
      </c>
      <c r="P19" s="85">
        <f>P9</f>
        <v>29411.76470588235</v>
      </c>
      <c r="Q19" s="90"/>
      <c r="R19" s="88"/>
      <c r="S19" s="89"/>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40">
        <v>3</v>
      </c>
      <c r="B20" s="64" t="s">
        <v>12</v>
      </c>
      <c r="C20" s="40">
        <v>2</v>
      </c>
      <c r="D20" s="50" t="s">
        <v>165</v>
      </c>
      <c r="E20" s="91" t="s">
        <v>133</v>
      </c>
      <c r="F20" s="92">
        <v>1000</v>
      </c>
      <c r="G20" s="92">
        <v>7000</v>
      </c>
      <c r="H20" s="92">
        <v>14000</v>
      </c>
      <c r="I20" s="92">
        <v>1000</v>
      </c>
      <c r="J20" s="92">
        <v>1000</v>
      </c>
      <c r="K20" s="85">
        <f>F20/1.19</f>
        <v>840.3361344537816</v>
      </c>
      <c r="L20" s="85">
        <f>G20/1.19</f>
        <v>5882.3529411764712</v>
      </c>
      <c r="M20" s="85">
        <f>H20/1.19</f>
        <v>11764.705882352942</v>
      </c>
      <c r="N20" s="85">
        <f>I20/1.19</f>
        <v>840.3361344537816</v>
      </c>
      <c r="O20" s="85">
        <f>J20/1.19</f>
        <v>840.3361344537816</v>
      </c>
      <c r="P20" s="85">
        <f>SUM(K20+L20+M20+N20+O20)</f>
        <v>20168.067226890758</v>
      </c>
      <c r="Q20" s="93" t="s">
        <v>114</v>
      </c>
      <c r="R20" s="242" t="s">
        <v>277</v>
      </c>
      <c r="S20" s="95" t="s">
        <v>275</v>
      </c>
    </row>
    <row r="21" spans="1:38" s="10" customFormat="1" ht="29.25" customHeight="1" thickBot="1" x14ac:dyDescent="0.25">
      <c r="A21" s="40">
        <v>4</v>
      </c>
      <c r="B21" s="64"/>
      <c r="C21" s="64"/>
      <c r="D21" s="64" t="s">
        <v>134</v>
      </c>
      <c r="E21" s="64"/>
      <c r="F21" s="96">
        <f>F20</f>
        <v>1000</v>
      </c>
      <c r="G21" s="96">
        <f>G20</f>
        <v>7000</v>
      </c>
      <c r="H21" s="92">
        <f>H20</f>
        <v>14000</v>
      </c>
      <c r="I21" s="92">
        <f t="shared" ref="I21" si="2">I20</f>
        <v>1000</v>
      </c>
      <c r="J21" s="92">
        <f>SUM(J20)</f>
        <v>1000</v>
      </c>
      <c r="K21" s="85">
        <f>K20</f>
        <v>840.3361344537816</v>
      </c>
      <c r="L21" s="85">
        <f t="shared" ref="L21:N21" si="3">L20</f>
        <v>5882.3529411764712</v>
      </c>
      <c r="M21" s="85">
        <f t="shared" si="3"/>
        <v>11764.705882352942</v>
      </c>
      <c r="N21" s="85">
        <f t="shared" si="3"/>
        <v>840.3361344537816</v>
      </c>
      <c r="O21" s="85">
        <f>O20</f>
        <v>840.3361344537816</v>
      </c>
      <c r="P21" s="85">
        <f>P20</f>
        <v>20168.067226890758</v>
      </c>
      <c r="Q21" s="90"/>
      <c r="R21" s="88"/>
      <c r="S21" s="89"/>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40">
        <v>5</v>
      </c>
      <c r="B22" s="40" t="s">
        <v>15</v>
      </c>
      <c r="C22" s="40">
        <v>3</v>
      </c>
      <c r="D22" s="50" t="s">
        <v>16</v>
      </c>
      <c r="E22" s="91" t="s">
        <v>17</v>
      </c>
      <c r="F22" s="66">
        <v>350000</v>
      </c>
      <c r="G22" s="66">
        <v>127000</v>
      </c>
      <c r="H22" s="66">
        <v>241000</v>
      </c>
      <c r="I22" s="66">
        <v>8000</v>
      </c>
      <c r="J22" s="66">
        <v>5000</v>
      </c>
      <c r="K22" s="85">
        <f>F22/1.19</f>
        <v>294117.64705882355</v>
      </c>
      <c r="L22" s="85">
        <f>G22/1.19</f>
        <v>106722.68907563026</v>
      </c>
      <c r="M22" s="85">
        <f>H22/1.19</f>
        <v>202521.00840336137</v>
      </c>
      <c r="N22" s="85">
        <f>I22/1.19</f>
        <v>6722.6890756302528</v>
      </c>
      <c r="O22" s="85">
        <f>J22/1.19</f>
        <v>4201.680672268908</v>
      </c>
      <c r="P22" s="85">
        <f t="shared" ref="P22:P29" si="4">K22+L22+M22+N22+O22</f>
        <v>614285.71428571444</v>
      </c>
      <c r="Q22" s="93" t="s">
        <v>114</v>
      </c>
      <c r="R22" s="358" t="s">
        <v>149</v>
      </c>
      <c r="S22" s="358"/>
    </row>
    <row r="23" spans="1:38" ht="30" customHeight="1" thickBot="1" x14ac:dyDescent="0.25">
      <c r="A23" s="40">
        <v>6</v>
      </c>
      <c r="B23" s="40"/>
      <c r="C23" s="40"/>
      <c r="D23" s="71" t="s">
        <v>187</v>
      </c>
      <c r="E23" s="91"/>
      <c r="F23" s="66">
        <f>SUM(F22)</f>
        <v>350000</v>
      </c>
      <c r="G23" s="66">
        <f t="shared" ref="G23:H23" si="5">G22</f>
        <v>127000</v>
      </c>
      <c r="H23" s="66">
        <f t="shared" si="5"/>
        <v>241000</v>
      </c>
      <c r="I23" s="66">
        <f>SUM(I22)</f>
        <v>8000</v>
      </c>
      <c r="J23" s="66">
        <f t="shared" ref="J23:M23" si="6">J22</f>
        <v>5000</v>
      </c>
      <c r="K23" s="85">
        <f>K22</f>
        <v>294117.64705882355</v>
      </c>
      <c r="L23" s="85">
        <f t="shared" si="6"/>
        <v>106722.68907563026</v>
      </c>
      <c r="M23" s="85">
        <f t="shared" si="6"/>
        <v>202521.00840336137</v>
      </c>
      <c r="N23" s="85">
        <f>N22</f>
        <v>6722.6890756302528</v>
      </c>
      <c r="O23" s="85">
        <f>O22</f>
        <v>4201.680672268908</v>
      </c>
      <c r="P23" s="85">
        <f t="shared" si="4"/>
        <v>614285.71428571444</v>
      </c>
      <c r="Q23" s="93"/>
      <c r="R23" s="358"/>
      <c r="S23" s="358"/>
    </row>
    <row r="24" spans="1:38" ht="35.25" customHeight="1" thickBot="1" x14ac:dyDescent="0.25">
      <c r="A24" s="40">
        <v>7</v>
      </c>
      <c r="B24" s="40" t="s">
        <v>18</v>
      </c>
      <c r="C24" s="40">
        <v>4</v>
      </c>
      <c r="D24" s="50" t="s">
        <v>251</v>
      </c>
      <c r="E24" s="91" t="s">
        <v>19</v>
      </c>
      <c r="F24" s="66">
        <v>8000</v>
      </c>
      <c r="G24" s="66">
        <v>25000</v>
      </c>
      <c r="H24" s="66">
        <v>57500</v>
      </c>
      <c r="I24" s="66">
        <v>1000</v>
      </c>
      <c r="J24" s="66">
        <v>9500</v>
      </c>
      <c r="K24" s="85">
        <f>F24/1.09</f>
        <v>7339.4495412844035</v>
      </c>
      <c r="L24" s="85">
        <f>G24/1.09</f>
        <v>22935.779816513761</v>
      </c>
      <c r="M24" s="85">
        <f>H24/1.09</f>
        <v>52752.293577981647</v>
      </c>
      <c r="N24" s="85">
        <f>I24/1.09</f>
        <v>917.43119266055044</v>
      </c>
      <c r="O24" s="85">
        <f>J24/1.09</f>
        <v>8715.596330275228</v>
      </c>
      <c r="P24" s="85">
        <f t="shared" si="4"/>
        <v>92660.550458715588</v>
      </c>
      <c r="Q24" s="93" t="s">
        <v>114</v>
      </c>
      <c r="R24" s="358"/>
      <c r="S24" s="358"/>
    </row>
    <row r="25" spans="1:38" ht="129" customHeight="1" thickBot="1" x14ac:dyDescent="0.25">
      <c r="A25" s="40">
        <v>8</v>
      </c>
      <c r="B25" s="40" t="s">
        <v>18</v>
      </c>
      <c r="C25" s="40">
        <v>5</v>
      </c>
      <c r="D25" s="50" t="s">
        <v>85</v>
      </c>
      <c r="E25" s="91" t="s">
        <v>20</v>
      </c>
      <c r="F25" s="66">
        <v>10000</v>
      </c>
      <c r="G25" s="66">
        <v>5000</v>
      </c>
      <c r="H25" s="66">
        <v>22500</v>
      </c>
      <c r="I25" s="66">
        <v>3000</v>
      </c>
      <c r="J25" s="66">
        <v>3500</v>
      </c>
      <c r="K25" s="85">
        <f>F25/1.19</f>
        <v>8403.361344537816</v>
      </c>
      <c r="L25" s="85">
        <f>G25/1.19</f>
        <v>4201.680672268908</v>
      </c>
      <c r="M25" s="85">
        <f>H25/1.19</f>
        <v>18907.563025210085</v>
      </c>
      <c r="N25" s="85">
        <f>I25/1.19</f>
        <v>2521.0084033613448</v>
      </c>
      <c r="O25" s="85">
        <f>J25/1.19</f>
        <v>2941.1764705882356</v>
      </c>
      <c r="P25" s="85">
        <f t="shared" si="4"/>
        <v>36974.789915966394</v>
      </c>
      <c r="Q25" s="93" t="s">
        <v>114</v>
      </c>
      <c r="R25" s="241" t="s">
        <v>276</v>
      </c>
      <c r="S25" s="94" t="s">
        <v>276</v>
      </c>
    </row>
    <row r="26" spans="1:38" ht="28.5" customHeight="1" thickBot="1" x14ac:dyDescent="0.25">
      <c r="A26" s="40">
        <v>9</v>
      </c>
      <c r="B26" s="40"/>
      <c r="C26" s="40"/>
      <c r="D26" s="40" t="s">
        <v>188</v>
      </c>
      <c r="E26" s="91"/>
      <c r="F26" s="66">
        <f>SUM(F24:F25)</f>
        <v>18000</v>
      </c>
      <c r="G26" s="66">
        <f>G24+G25</f>
        <v>30000</v>
      </c>
      <c r="H26" s="66">
        <f t="shared" ref="H26" si="7">SUM(H24:H25)</f>
        <v>80000</v>
      </c>
      <c r="I26" s="66">
        <f>SUM(I24:I25)</f>
        <v>4000</v>
      </c>
      <c r="J26" s="66">
        <f>SUM(J24:J25)</f>
        <v>13000</v>
      </c>
      <c r="K26" s="85">
        <f t="shared" ref="K26:M26" si="8">SUM(K24:K25)</f>
        <v>15742.810885822219</v>
      </c>
      <c r="L26" s="85">
        <f t="shared" si="8"/>
        <v>27137.460488782668</v>
      </c>
      <c r="M26" s="85">
        <f t="shared" si="8"/>
        <v>71659.856603191729</v>
      </c>
      <c r="N26" s="85">
        <f>SUM(N24:N25)</f>
        <v>3438.4395960218953</v>
      </c>
      <c r="O26" s="85">
        <f>SUM(O24:O25)</f>
        <v>11656.772800863464</v>
      </c>
      <c r="P26" s="85">
        <f>K26+L26+M26+N26+O26</f>
        <v>129635.34037468197</v>
      </c>
      <c r="Q26" s="98"/>
      <c r="R26" s="99"/>
      <c r="S26" s="99"/>
    </row>
    <row r="27" spans="1:38" ht="36" customHeight="1" thickBot="1" x14ac:dyDescent="0.25">
      <c r="A27" s="40">
        <v>10</v>
      </c>
      <c r="B27" s="40" t="s">
        <v>21</v>
      </c>
      <c r="C27" s="40">
        <v>6</v>
      </c>
      <c r="D27" s="50" t="s">
        <v>22</v>
      </c>
      <c r="E27" s="91" t="s">
        <v>23</v>
      </c>
      <c r="F27" s="66">
        <v>12000</v>
      </c>
      <c r="G27" s="66">
        <v>0</v>
      </c>
      <c r="H27" s="66">
        <v>0</v>
      </c>
      <c r="I27" s="66">
        <v>0</v>
      </c>
      <c r="J27" s="66">
        <v>0</v>
      </c>
      <c r="K27" s="85">
        <f t="shared" ref="K27:O30" si="9">F27/1.19</f>
        <v>10084.033613445379</v>
      </c>
      <c r="L27" s="85">
        <f t="shared" si="9"/>
        <v>0</v>
      </c>
      <c r="M27" s="85">
        <f t="shared" si="9"/>
        <v>0</v>
      </c>
      <c r="N27" s="85">
        <f t="shared" si="9"/>
        <v>0</v>
      </c>
      <c r="O27" s="85">
        <f t="shared" si="9"/>
        <v>0</v>
      </c>
      <c r="P27" s="85">
        <f t="shared" si="4"/>
        <v>10084.033613445379</v>
      </c>
      <c r="Q27" s="357" t="s">
        <v>114</v>
      </c>
      <c r="R27" s="94" t="s">
        <v>270</v>
      </c>
      <c r="S27" s="94" t="s">
        <v>271</v>
      </c>
    </row>
    <row r="28" spans="1:38" ht="68.25" customHeight="1" thickBot="1" x14ac:dyDescent="0.25">
      <c r="A28" s="40">
        <v>11</v>
      </c>
      <c r="B28" s="40" t="s">
        <v>21</v>
      </c>
      <c r="C28" s="40">
        <v>7</v>
      </c>
      <c r="D28" s="50" t="s">
        <v>113</v>
      </c>
      <c r="E28" s="91" t="s">
        <v>24</v>
      </c>
      <c r="F28" s="66">
        <v>1000</v>
      </c>
      <c r="G28" s="66">
        <v>0</v>
      </c>
      <c r="H28" s="66">
        <v>0</v>
      </c>
      <c r="I28" s="66">
        <v>0</v>
      </c>
      <c r="J28" s="66">
        <v>0</v>
      </c>
      <c r="K28" s="85">
        <f t="shared" si="9"/>
        <v>840.3361344537816</v>
      </c>
      <c r="L28" s="85">
        <f t="shared" si="9"/>
        <v>0</v>
      </c>
      <c r="M28" s="85">
        <f t="shared" si="9"/>
        <v>0</v>
      </c>
      <c r="N28" s="85">
        <f t="shared" si="9"/>
        <v>0</v>
      </c>
      <c r="O28" s="85">
        <f t="shared" si="9"/>
        <v>0</v>
      </c>
      <c r="P28" s="85">
        <f t="shared" si="4"/>
        <v>840.3361344537816</v>
      </c>
      <c r="Q28" s="357"/>
      <c r="R28" s="94" t="s">
        <v>270</v>
      </c>
      <c r="S28" s="94" t="s">
        <v>271</v>
      </c>
      <c r="U28" s="4" t="s">
        <v>127</v>
      </c>
    </row>
    <row r="29" spans="1:38" ht="39.75" customHeight="1" thickBot="1" x14ac:dyDescent="0.25">
      <c r="A29" s="40">
        <v>12</v>
      </c>
      <c r="B29" s="40" t="s">
        <v>21</v>
      </c>
      <c r="C29" s="40">
        <v>8</v>
      </c>
      <c r="D29" s="50" t="s">
        <v>25</v>
      </c>
      <c r="E29" s="91" t="s">
        <v>26</v>
      </c>
      <c r="F29" s="66">
        <v>1000</v>
      </c>
      <c r="G29" s="66">
        <v>0</v>
      </c>
      <c r="H29" s="66">
        <v>0</v>
      </c>
      <c r="I29" s="66">
        <v>0</v>
      </c>
      <c r="J29" s="66">
        <v>0</v>
      </c>
      <c r="K29" s="85">
        <f t="shared" si="9"/>
        <v>840.3361344537816</v>
      </c>
      <c r="L29" s="85">
        <f t="shared" si="9"/>
        <v>0</v>
      </c>
      <c r="M29" s="85">
        <f t="shared" si="9"/>
        <v>0</v>
      </c>
      <c r="N29" s="85">
        <f t="shared" si="9"/>
        <v>0</v>
      </c>
      <c r="O29" s="85">
        <f t="shared" si="9"/>
        <v>0</v>
      </c>
      <c r="P29" s="85">
        <f t="shared" si="4"/>
        <v>840.3361344537816</v>
      </c>
      <c r="Q29" s="357"/>
      <c r="R29" s="94" t="s">
        <v>270</v>
      </c>
      <c r="S29" s="94" t="s">
        <v>271</v>
      </c>
    </row>
    <row r="30" spans="1:38" ht="35.25" customHeight="1" thickBot="1" x14ac:dyDescent="0.25">
      <c r="A30" s="40">
        <v>13</v>
      </c>
      <c r="B30" s="40"/>
      <c r="C30" s="40"/>
      <c r="D30" s="71" t="s">
        <v>189</v>
      </c>
      <c r="E30" s="91"/>
      <c r="F30" s="66">
        <f>SUM(F27:F29)</f>
        <v>14000</v>
      </c>
      <c r="G30" s="66">
        <f t="shared" ref="G30:J30" si="10">SUM(G27:G29)</f>
        <v>0</v>
      </c>
      <c r="H30" s="66">
        <f t="shared" si="10"/>
        <v>0</v>
      </c>
      <c r="I30" s="66">
        <f t="shared" si="10"/>
        <v>0</v>
      </c>
      <c r="J30" s="66">
        <f t="shared" si="10"/>
        <v>0</v>
      </c>
      <c r="K30" s="85">
        <f t="shared" si="9"/>
        <v>11764.705882352942</v>
      </c>
      <c r="L30" s="85">
        <f t="shared" si="9"/>
        <v>0</v>
      </c>
      <c r="M30" s="85">
        <f t="shared" si="9"/>
        <v>0</v>
      </c>
      <c r="N30" s="85">
        <f t="shared" si="9"/>
        <v>0</v>
      </c>
      <c r="O30" s="85">
        <f t="shared" si="9"/>
        <v>0</v>
      </c>
      <c r="P30" s="85">
        <f>SUM(P27:P29)</f>
        <v>11764.705882352941</v>
      </c>
      <c r="Q30" s="98"/>
      <c r="R30" s="99"/>
      <c r="S30" s="100"/>
    </row>
    <row r="31" spans="1:38" ht="221.25" customHeight="1" thickBot="1" x14ac:dyDescent="0.25">
      <c r="A31" s="40">
        <v>14</v>
      </c>
      <c r="B31" s="40" t="s">
        <v>27</v>
      </c>
      <c r="C31" s="40">
        <v>9</v>
      </c>
      <c r="D31" s="50" t="s">
        <v>252</v>
      </c>
      <c r="E31" s="91" t="s">
        <v>28</v>
      </c>
      <c r="F31" s="66">
        <v>7400</v>
      </c>
      <c r="G31" s="66">
        <v>0</v>
      </c>
      <c r="H31" s="66">
        <v>0</v>
      </c>
      <c r="I31" s="66">
        <v>0</v>
      </c>
      <c r="J31" s="66">
        <v>0</v>
      </c>
      <c r="K31" s="85">
        <f>F31</f>
        <v>7400</v>
      </c>
      <c r="L31" s="85">
        <f>G31</f>
        <v>0</v>
      </c>
      <c r="M31" s="85">
        <f>H31</f>
        <v>0</v>
      </c>
      <c r="N31" s="85">
        <f t="shared" ref="N31:O33" si="11">I31/1.19</f>
        <v>0</v>
      </c>
      <c r="O31" s="85">
        <f t="shared" si="11"/>
        <v>0</v>
      </c>
      <c r="P31" s="85">
        <f t="shared" ref="P31:P39" si="12">K31+L31+M31+N31+O31</f>
        <v>7400</v>
      </c>
      <c r="Q31" s="265" t="s">
        <v>114</v>
      </c>
      <c r="R31" s="97" t="s">
        <v>277</v>
      </c>
      <c r="S31" s="101" t="s">
        <v>268</v>
      </c>
    </row>
    <row r="32" spans="1:38" ht="96.75" customHeight="1" thickBot="1" x14ac:dyDescent="0.25">
      <c r="A32" s="40">
        <v>15</v>
      </c>
      <c r="B32" s="40" t="s">
        <v>27</v>
      </c>
      <c r="C32" s="40">
        <v>10</v>
      </c>
      <c r="D32" s="50" t="s">
        <v>29</v>
      </c>
      <c r="E32" s="91" t="s">
        <v>30</v>
      </c>
      <c r="F32" s="262">
        <v>84000</v>
      </c>
      <c r="G32" s="66">
        <v>0</v>
      </c>
      <c r="H32" s="66">
        <v>0</v>
      </c>
      <c r="I32" s="66">
        <v>0</v>
      </c>
      <c r="J32" s="66">
        <v>0</v>
      </c>
      <c r="K32" s="85">
        <f t="shared" ref="K32:M33" si="13">F32/1.19</f>
        <v>70588.23529411765</v>
      </c>
      <c r="L32" s="85">
        <f t="shared" si="13"/>
        <v>0</v>
      </c>
      <c r="M32" s="85">
        <f t="shared" si="13"/>
        <v>0</v>
      </c>
      <c r="N32" s="85">
        <f t="shared" si="11"/>
        <v>0</v>
      </c>
      <c r="O32" s="85">
        <f t="shared" si="11"/>
        <v>0</v>
      </c>
      <c r="P32" s="85">
        <f t="shared" si="12"/>
        <v>70588.23529411765</v>
      </c>
      <c r="Q32" s="265" t="s">
        <v>114</v>
      </c>
      <c r="R32" s="266"/>
      <c r="S32" s="267"/>
    </row>
    <row r="33" spans="1:21" ht="79.5" customHeight="1" thickBot="1" x14ac:dyDescent="0.25">
      <c r="A33" s="40">
        <v>16</v>
      </c>
      <c r="B33" s="40" t="s">
        <v>27</v>
      </c>
      <c r="C33" s="40">
        <v>11</v>
      </c>
      <c r="D33" s="50" t="s">
        <v>253</v>
      </c>
      <c r="E33" s="91" t="s">
        <v>31</v>
      </c>
      <c r="F33" s="66">
        <v>45600</v>
      </c>
      <c r="G33" s="66">
        <v>3000</v>
      </c>
      <c r="H33" s="66">
        <v>13000</v>
      </c>
      <c r="I33" s="66">
        <v>3000</v>
      </c>
      <c r="J33" s="66">
        <v>1000</v>
      </c>
      <c r="K33" s="85">
        <f t="shared" si="13"/>
        <v>38319.327731092439</v>
      </c>
      <c r="L33" s="85">
        <f t="shared" si="13"/>
        <v>2521.0084033613448</v>
      </c>
      <c r="M33" s="85">
        <f t="shared" si="13"/>
        <v>10924.36974789916</v>
      </c>
      <c r="N33" s="85">
        <f t="shared" si="11"/>
        <v>2521.0084033613448</v>
      </c>
      <c r="O33" s="85">
        <f t="shared" si="11"/>
        <v>840.3361344537816</v>
      </c>
      <c r="P33" s="85">
        <f t="shared" si="12"/>
        <v>55126.050420168074</v>
      </c>
      <c r="Q33" s="265" t="s">
        <v>114</v>
      </c>
      <c r="R33" s="97" t="s">
        <v>199</v>
      </c>
      <c r="S33" s="101" t="s">
        <v>214</v>
      </c>
    </row>
    <row r="34" spans="1:21" ht="30" customHeight="1" thickBot="1" x14ac:dyDescent="0.25">
      <c r="A34" s="40">
        <v>17</v>
      </c>
      <c r="B34" s="45"/>
      <c r="C34" s="40"/>
      <c r="D34" s="71" t="s">
        <v>190</v>
      </c>
      <c r="E34" s="91"/>
      <c r="F34" s="66">
        <f>F31+F32+F33</f>
        <v>137000</v>
      </c>
      <c r="G34" s="66">
        <f>G31+G32+G33</f>
        <v>3000</v>
      </c>
      <c r="H34" s="66">
        <f>SUM(H31:H33)</f>
        <v>13000</v>
      </c>
      <c r="I34" s="66">
        <f t="shared" ref="I34" si="14">SUM(I31:I33)</f>
        <v>3000</v>
      </c>
      <c r="J34" s="66">
        <f>SUM(J31:J33)</f>
        <v>1000</v>
      </c>
      <c r="K34" s="85">
        <f>K31+K32+K33</f>
        <v>116307.56302521008</v>
      </c>
      <c r="L34" s="85">
        <f>L31+L32+L33</f>
        <v>2521.0084033613448</v>
      </c>
      <c r="M34" s="85">
        <f>SUM(M31:M33)</f>
        <v>10924.36974789916</v>
      </c>
      <c r="N34" s="85">
        <f t="shared" ref="N34" si="15">SUM(N31:N33)</f>
        <v>2521.0084033613448</v>
      </c>
      <c r="O34" s="85">
        <f>SUM(O31:O33)</f>
        <v>840.3361344537816</v>
      </c>
      <c r="P34" s="85">
        <f t="shared" si="12"/>
        <v>133114.28571428568</v>
      </c>
      <c r="Q34" s="98"/>
      <c r="R34" s="102"/>
      <c r="S34" s="103"/>
    </row>
    <row r="35" spans="1:21" ht="285.75" customHeight="1" thickBot="1" x14ac:dyDescent="0.25">
      <c r="A35" s="73">
        <v>18</v>
      </c>
      <c r="B35" s="50" t="s">
        <v>32</v>
      </c>
      <c r="C35" s="74">
        <v>12</v>
      </c>
      <c r="D35" s="104" t="s">
        <v>246</v>
      </c>
      <c r="E35" s="91" t="s">
        <v>33</v>
      </c>
      <c r="F35" s="105">
        <v>2000</v>
      </c>
      <c r="G35" s="105">
        <v>0</v>
      </c>
      <c r="H35" s="105">
        <v>0</v>
      </c>
      <c r="I35" s="105">
        <v>0</v>
      </c>
      <c r="J35" s="105">
        <v>1000</v>
      </c>
      <c r="K35" s="85">
        <f t="shared" ref="K35:O38" si="16">F35/1.19</f>
        <v>1680.6722689075632</v>
      </c>
      <c r="L35" s="85">
        <f t="shared" si="16"/>
        <v>0</v>
      </c>
      <c r="M35" s="85">
        <f t="shared" si="16"/>
        <v>0</v>
      </c>
      <c r="N35" s="85">
        <f t="shared" si="16"/>
        <v>0</v>
      </c>
      <c r="O35" s="85">
        <f t="shared" si="16"/>
        <v>840.3361344537816</v>
      </c>
      <c r="P35" s="85">
        <f t="shared" si="12"/>
        <v>2521.0084033613448</v>
      </c>
      <c r="Q35" s="106" t="s">
        <v>114</v>
      </c>
      <c r="R35" s="94" t="s">
        <v>272</v>
      </c>
      <c r="S35" s="95" t="s">
        <v>273</v>
      </c>
      <c r="U35" s="7"/>
    </row>
    <row r="36" spans="1:21" ht="174" customHeight="1" thickBot="1" x14ac:dyDescent="0.25">
      <c r="A36" s="73">
        <v>19</v>
      </c>
      <c r="B36" s="50" t="s">
        <v>32</v>
      </c>
      <c r="C36" s="74">
        <v>13</v>
      </c>
      <c r="D36" s="107" t="s">
        <v>155</v>
      </c>
      <c r="E36" s="91" t="s">
        <v>166</v>
      </c>
      <c r="F36" s="66">
        <v>0</v>
      </c>
      <c r="G36" s="66">
        <v>0</v>
      </c>
      <c r="H36" s="66">
        <v>110800</v>
      </c>
      <c r="I36" s="66">
        <v>0</v>
      </c>
      <c r="J36" s="66">
        <v>0</v>
      </c>
      <c r="K36" s="85">
        <f t="shared" si="16"/>
        <v>0</v>
      </c>
      <c r="L36" s="85">
        <f t="shared" si="16"/>
        <v>0</v>
      </c>
      <c r="M36" s="85">
        <f t="shared" si="16"/>
        <v>93109.243697478989</v>
      </c>
      <c r="N36" s="85">
        <f t="shared" si="16"/>
        <v>0</v>
      </c>
      <c r="O36" s="85">
        <f t="shared" si="16"/>
        <v>0</v>
      </c>
      <c r="P36" s="85">
        <f t="shared" si="12"/>
        <v>93109.243697478989</v>
      </c>
      <c r="Q36" s="106" t="s">
        <v>114</v>
      </c>
      <c r="R36" s="242" t="s">
        <v>270</v>
      </c>
      <c r="S36" s="241" t="s">
        <v>271</v>
      </c>
      <c r="U36" s="7"/>
    </row>
    <row r="37" spans="1:21" s="47" customFormat="1" ht="64.5" customHeight="1" thickBot="1" x14ac:dyDescent="0.25">
      <c r="A37" s="73">
        <v>20</v>
      </c>
      <c r="B37" s="256" t="s">
        <v>32</v>
      </c>
      <c r="C37" s="74">
        <v>14</v>
      </c>
      <c r="D37" s="257" t="s">
        <v>265</v>
      </c>
      <c r="E37" s="250" t="s">
        <v>36</v>
      </c>
      <c r="F37" s="249">
        <v>2000</v>
      </c>
      <c r="G37" s="249">
        <v>0</v>
      </c>
      <c r="H37" s="249">
        <v>500</v>
      </c>
      <c r="I37" s="249">
        <v>0</v>
      </c>
      <c r="J37" s="249">
        <v>0</v>
      </c>
      <c r="K37" s="244">
        <f t="shared" si="16"/>
        <v>1680.6722689075632</v>
      </c>
      <c r="L37" s="244">
        <f t="shared" si="16"/>
        <v>0</v>
      </c>
      <c r="M37" s="244">
        <f t="shared" si="16"/>
        <v>420.1680672268908</v>
      </c>
      <c r="N37" s="244">
        <f t="shared" si="16"/>
        <v>0</v>
      </c>
      <c r="O37" s="244">
        <f t="shared" si="16"/>
        <v>0</v>
      </c>
      <c r="P37" s="244">
        <f t="shared" si="12"/>
        <v>2100.840336134454</v>
      </c>
      <c r="Q37" s="106" t="s">
        <v>114</v>
      </c>
      <c r="R37" s="247" t="s">
        <v>270</v>
      </c>
      <c r="S37" s="246" t="s">
        <v>271</v>
      </c>
      <c r="U37" s="7"/>
    </row>
    <row r="38" spans="1:21" s="47" customFormat="1" ht="78" customHeight="1" thickBot="1" x14ac:dyDescent="0.25">
      <c r="A38" s="73">
        <v>21</v>
      </c>
      <c r="B38" s="256" t="s">
        <v>32</v>
      </c>
      <c r="C38" s="74">
        <v>15</v>
      </c>
      <c r="D38" s="257" t="s">
        <v>266</v>
      </c>
      <c r="E38" s="250" t="s">
        <v>163</v>
      </c>
      <c r="F38" s="249">
        <v>14000</v>
      </c>
      <c r="G38" s="249">
        <v>0</v>
      </c>
      <c r="H38" s="249">
        <v>3700</v>
      </c>
      <c r="I38" s="249">
        <v>1000</v>
      </c>
      <c r="J38" s="249">
        <v>0</v>
      </c>
      <c r="K38" s="244">
        <f t="shared" si="16"/>
        <v>11764.705882352942</v>
      </c>
      <c r="L38" s="244">
        <f t="shared" ref="L38" si="17">G38/1.19</f>
        <v>0</v>
      </c>
      <c r="M38" s="244">
        <f t="shared" ref="M38" si="18">H38/1.19</f>
        <v>3109.2436974789916</v>
      </c>
      <c r="N38" s="244">
        <f t="shared" ref="N38" si="19">I38/1.19</f>
        <v>840.3361344537816</v>
      </c>
      <c r="O38" s="244">
        <f t="shared" ref="O38" si="20">J38/1.19</f>
        <v>0</v>
      </c>
      <c r="P38" s="244">
        <f t="shared" si="12"/>
        <v>15714.285714285714</v>
      </c>
      <c r="Q38" s="106" t="s">
        <v>114</v>
      </c>
      <c r="R38" s="247" t="s">
        <v>269</v>
      </c>
      <c r="S38" s="246" t="s">
        <v>268</v>
      </c>
      <c r="U38" s="7"/>
    </row>
    <row r="39" spans="1:21" ht="27" customHeight="1" thickBot="1" x14ac:dyDescent="0.25">
      <c r="A39" s="40">
        <v>22</v>
      </c>
      <c r="B39" s="108"/>
      <c r="C39" s="40"/>
      <c r="D39" s="71" t="s">
        <v>191</v>
      </c>
      <c r="E39" s="91"/>
      <c r="F39" s="66">
        <f>F35+F36+F37+F38</f>
        <v>18000</v>
      </c>
      <c r="G39" s="249">
        <f t="shared" ref="G39:M39" si="21">G35+G36+G37+G38</f>
        <v>0</v>
      </c>
      <c r="H39" s="249">
        <f t="shared" si="21"/>
        <v>115000</v>
      </c>
      <c r="I39" s="249">
        <f t="shared" si="21"/>
        <v>1000</v>
      </c>
      <c r="J39" s="249">
        <f t="shared" si="21"/>
        <v>1000</v>
      </c>
      <c r="K39" s="244">
        <f t="shared" si="21"/>
        <v>15126.050420168069</v>
      </c>
      <c r="L39" s="249">
        <f t="shared" si="21"/>
        <v>0</v>
      </c>
      <c r="M39" s="244">
        <f t="shared" si="21"/>
        <v>96638.655462184863</v>
      </c>
      <c r="N39" s="244">
        <f t="shared" ref="N39" si="22">N35+N36+N37+N38</f>
        <v>840.3361344537816</v>
      </c>
      <c r="O39" s="244">
        <f t="shared" ref="O39" si="23">O35+O36+O37+O38</f>
        <v>840.3361344537816</v>
      </c>
      <c r="P39" s="244">
        <f t="shared" si="12"/>
        <v>113445.37815126051</v>
      </c>
      <c r="Q39" s="98"/>
      <c r="R39" s="109"/>
      <c r="S39" s="110"/>
      <c r="U39" s="7"/>
    </row>
    <row r="40" spans="1:21" ht="25.5" customHeight="1" thickBot="1" x14ac:dyDescent="0.25">
      <c r="A40" s="40">
        <v>23</v>
      </c>
      <c r="B40" s="91"/>
      <c r="C40" s="40"/>
      <c r="D40" s="50" t="s">
        <v>14</v>
      </c>
      <c r="E40" s="91"/>
      <c r="F40" s="66"/>
      <c r="G40" s="42"/>
      <c r="H40" s="42"/>
      <c r="I40" s="42"/>
      <c r="J40" s="42"/>
      <c r="K40" s="85"/>
      <c r="L40" s="85"/>
      <c r="M40" s="85"/>
      <c r="N40" s="85"/>
      <c r="O40" s="85"/>
      <c r="P40" s="85"/>
      <c r="Q40" s="98"/>
      <c r="R40" s="102"/>
      <c r="S40" s="103"/>
    </row>
    <row r="41" spans="1:21" ht="118.5" customHeight="1" thickBot="1" x14ac:dyDescent="0.25">
      <c r="A41" s="252">
        <v>24</v>
      </c>
      <c r="B41" s="91" t="s">
        <v>34</v>
      </c>
      <c r="C41" s="40">
        <v>16</v>
      </c>
      <c r="D41" s="111" t="s">
        <v>320</v>
      </c>
      <c r="E41" s="112" t="s">
        <v>103</v>
      </c>
      <c r="F41" s="41">
        <v>13000</v>
      </c>
      <c r="G41" s="66">
        <v>5300</v>
      </c>
      <c r="H41" s="66">
        <v>11200</v>
      </c>
      <c r="I41" s="66">
        <v>2000</v>
      </c>
      <c r="J41" s="66">
        <v>500</v>
      </c>
      <c r="K41" s="85">
        <f t="shared" ref="K41:O42" si="24">F41/1.19</f>
        <v>10924.36974789916</v>
      </c>
      <c r="L41" s="85">
        <f t="shared" si="24"/>
        <v>4453.7815126050418</v>
      </c>
      <c r="M41" s="85">
        <f t="shared" si="24"/>
        <v>9411.7647058823532</v>
      </c>
      <c r="N41" s="85">
        <f t="shared" si="24"/>
        <v>1680.6722689075632</v>
      </c>
      <c r="O41" s="85">
        <f t="shared" si="24"/>
        <v>420.1680672268908</v>
      </c>
      <c r="P41" s="85">
        <f>K41+L41+M41+N41+O41</f>
        <v>26890.756302521011</v>
      </c>
      <c r="Q41" s="93" t="s">
        <v>114</v>
      </c>
      <c r="R41" s="97" t="s">
        <v>270</v>
      </c>
      <c r="S41" s="101" t="s">
        <v>298</v>
      </c>
    </row>
    <row r="42" spans="1:21" ht="129" customHeight="1" thickBot="1" x14ac:dyDescent="0.25">
      <c r="A42" s="252">
        <v>25</v>
      </c>
      <c r="B42" s="91" t="s">
        <v>34</v>
      </c>
      <c r="C42" s="40">
        <v>17</v>
      </c>
      <c r="D42" s="113" t="s">
        <v>317</v>
      </c>
      <c r="E42" s="91" t="s">
        <v>35</v>
      </c>
      <c r="F42" s="66">
        <v>39000</v>
      </c>
      <c r="G42" s="66">
        <v>1700</v>
      </c>
      <c r="H42" s="66">
        <v>5800</v>
      </c>
      <c r="I42" s="66">
        <v>1000</v>
      </c>
      <c r="J42" s="66">
        <v>500</v>
      </c>
      <c r="K42" s="85">
        <f t="shared" si="24"/>
        <v>32773.10924369748</v>
      </c>
      <c r="L42" s="85">
        <f t="shared" si="24"/>
        <v>1428.5714285714287</v>
      </c>
      <c r="M42" s="85">
        <f t="shared" si="24"/>
        <v>4873.9495798319331</v>
      </c>
      <c r="N42" s="85">
        <f t="shared" si="24"/>
        <v>840.3361344537816</v>
      </c>
      <c r="O42" s="85">
        <f t="shared" si="24"/>
        <v>420.1680672268908</v>
      </c>
      <c r="P42" s="85">
        <f>K42+L42+M42+N42+O42</f>
        <v>40336.134453781517</v>
      </c>
      <c r="Q42" s="93" t="s">
        <v>114</v>
      </c>
      <c r="R42" s="97" t="s">
        <v>270</v>
      </c>
      <c r="S42" s="101" t="s">
        <v>271</v>
      </c>
    </row>
    <row r="43" spans="1:21" ht="25.5" customHeight="1" thickBot="1" x14ac:dyDescent="0.25">
      <c r="A43" s="252">
        <v>26</v>
      </c>
      <c r="B43" s="91"/>
      <c r="C43" s="40"/>
      <c r="D43" s="50" t="s">
        <v>86</v>
      </c>
      <c r="E43" s="91"/>
      <c r="F43" s="41">
        <f t="shared" ref="F43:P43" si="25">SUM(F41:F42)</f>
        <v>52000</v>
      </c>
      <c r="G43" s="41">
        <f t="shared" si="25"/>
        <v>7000</v>
      </c>
      <c r="H43" s="41">
        <f t="shared" si="25"/>
        <v>17000</v>
      </c>
      <c r="I43" s="41">
        <f t="shared" si="25"/>
        <v>3000</v>
      </c>
      <c r="J43" s="41">
        <f t="shared" si="25"/>
        <v>1000</v>
      </c>
      <c r="K43" s="85">
        <f t="shared" si="25"/>
        <v>43697.478991596639</v>
      </c>
      <c r="L43" s="85">
        <f t="shared" si="25"/>
        <v>5882.3529411764703</v>
      </c>
      <c r="M43" s="85">
        <f t="shared" si="25"/>
        <v>14285.714285714286</v>
      </c>
      <c r="N43" s="85">
        <f t="shared" si="25"/>
        <v>2521.0084033613448</v>
      </c>
      <c r="O43" s="85">
        <f t="shared" si="25"/>
        <v>840.3361344537816</v>
      </c>
      <c r="P43" s="85">
        <f t="shared" si="25"/>
        <v>67226.890756302528</v>
      </c>
      <c r="Q43" s="98"/>
      <c r="R43" s="97"/>
      <c r="S43" s="101"/>
    </row>
    <row r="44" spans="1:21" ht="336" customHeight="1" thickBot="1" x14ac:dyDescent="0.25">
      <c r="A44" s="40">
        <v>27</v>
      </c>
      <c r="B44" s="91" t="s">
        <v>34</v>
      </c>
      <c r="C44" s="51">
        <v>18</v>
      </c>
      <c r="D44" s="114" t="s">
        <v>169</v>
      </c>
      <c r="E44" s="91" t="s">
        <v>108</v>
      </c>
      <c r="F44" s="41">
        <v>4000</v>
      </c>
      <c r="G44" s="66">
        <v>2600</v>
      </c>
      <c r="H44" s="66">
        <v>6200</v>
      </c>
      <c r="I44" s="66">
        <v>500</v>
      </c>
      <c r="J44" s="66">
        <v>500</v>
      </c>
      <c r="K44" s="85">
        <f t="shared" ref="K44:O49" si="26">F44/1.19</f>
        <v>3361.3445378151264</v>
      </c>
      <c r="L44" s="85">
        <f t="shared" si="26"/>
        <v>2184.8739495798322</v>
      </c>
      <c r="M44" s="85">
        <f t="shared" si="26"/>
        <v>5210.0840336134452</v>
      </c>
      <c r="N44" s="85">
        <f t="shared" si="26"/>
        <v>420.1680672268908</v>
      </c>
      <c r="O44" s="85">
        <f t="shared" si="26"/>
        <v>420.1680672268908</v>
      </c>
      <c r="P44" s="85">
        <f t="shared" ref="P44:P50" si="27">K44+L44+M44+N44+O44</f>
        <v>11596.638655462186</v>
      </c>
      <c r="Q44" s="93" t="s">
        <v>114</v>
      </c>
      <c r="R44" s="97" t="s">
        <v>269</v>
      </c>
      <c r="S44" s="101" t="s">
        <v>279</v>
      </c>
    </row>
    <row r="45" spans="1:21" ht="62.25" customHeight="1" thickBot="1" x14ac:dyDescent="0.3">
      <c r="A45" s="40">
        <v>28</v>
      </c>
      <c r="B45" s="64" t="s">
        <v>34</v>
      </c>
      <c r="C45" s="51" t="s">
        <v>216</v>
      </c>
      <c r="D45" s="115" t="s">
        <v>170</v>
      </c>
      <c r="E45" s="91" t="s">
        <v>104</v>
      </c>
      <c r="F45" s="66">
        <v>1500</v>
      </c>
      <c r="G45" s="66">
        <v>0</v>
      </c>
      <c r="H45" s="66">
        <v>0</v>
      </c>
      <c r="I45" s="66">
        <v>0</v>
      </c>
      <c r="J45" s="66">
        <v>0</v>
      </c>
      <c r="K45" s="85">
        <f t="shared" si="26"/>
        <v>1260.5042016806724</v>
      </c>
      <c r="L45" s="85">
        <f t="shared" si="26"/>
        <v>0</v>
      </c>
      <c r="M45" s="85">
        <f t="shared" si="26"/>
        <v>0</v>
      </c>
      <c r="N45" s="85">
        <f t="shared" si="26"/>
        <v>0</v>
      </c>
      <c r="O45" s="85">
        <f t="shared" si="26"/>
        <v>0</v>
      </c>
      <c r="P45" s="85">
        <f t="shared" si="27"/>
        <v>1260.5042016806724</v>
      </c>
      <c r="Q45" s="93" t="s">
        <v>114</v>
      </c>
      <c r="R45" s="97" t="s">
        <v>283</v>
      </c>
      <c r="S45" s="101" t="s">
        <v>274</v>
      </c>
      <c r="T45" s="46"/>
    </row>
    <row r="46" spans="1:21" ht="207" customHeight="1" thickBot="1" x14ac:dyDescent="0.3">
      <c r="A46" s="40">
        <v>29</v>
      </c>
      <c r="B46" s="91" t="s">
        <v>34</v>
      </c>
      <c r="C46" s="51" t="s">
        <v>217</v>
      </c>
      <c r="D46" s="115" t="s">
        <v>196</v>
      </c>
      <c r="E46" s="91" t="s">
        <v>107</v>
      </c>
      <c r="F46" s="66">
        <v>7050</v>
      </c>
      <c r="G46" s="41">
        <v>0</v>
      </c>
      <c r="H46" s="66">
        <v>3500</v>
      </c>
      <c r="I46" s="66">
        <v>0</v>
      </c>
      <c r="J46" s="66">
        <v>950</v>
      </c>
      <c r="K46" s="85">
        <f t="shared" si="26"/>
        <v>5924.3697478991598</v>
      </c>
      <c r="L46" s="85">
        <f t="shared" si="26"/>
        <v>0</v>
      </c>
      <c r="M46" s="85">
        <f t="shared" si="26"/>
        <v>2941.1764705882356</v>
      </c>
      <c r="N46" s="85">
        <f t="shared" si="26"/>
        <v>0</v>
      </c>
      <c r="O46" s="85">
        <f t="shared" si="26"/>
        <v>798.31932773109247</v>
      </c>
      <c r="P46" s="85">
        <f t="shared" si="27"/>
        <v>9663.8655462184888</v>
      </c>
      <c r="Q46" s="93" t="s">
        <v>114</v>
      </c>
      <c r="R46" s="97" t="s">
        <v>285</v>
      </c>
      <c r="S46" s="101" t="s">
        <v>298</v>
      </c>
    </row>
    <row r="47" spans="1:21" ht="63" customHeight="1" thickBot="1" x14ac:dyDescent="0.25">
      <c r="A47" s="40">
        <v>30</v>
      </c>
      <c r="B47" s="91" t="s">
        <v>34</v>
      </c>
      <c r="C47" s="51" t="s">
        <v>218</v>
      </c>
      <c r="D47" s="113" t="s">
        <v>135</v>
      </c>
      <c r="E47" s="91" t="s">
        <v>37</v>
      </c>
      <c r="F47" s="66">
        <v>2000</v>
      </c>
      <c r="G47" s="66">
        <v>150</v>
      </c>
      <c r="H47" s="66">
        <v>300</v>
      </c>
      <c r="I47" s="66">
        <v>50</v>
      </c>
      <c r="J47" s="66">
        <v>50</v>
      </c>
      <c r="K47" s="85">
        <f t="shared" si="26"/>
        <v>1680.6722689075632</v>
      </c>
      <c r="L47" s="85">
        <f t="shared" si="26"/>
        <v>126.05042016806723</v>
      </c>
      <c r="M47" s="85">
        <f t="shared" si="26"/>
        <v>252.10084033613447</v>
      </c>
      <c r="N47" s="85">
        <f t="shared" si="26"/>
        <v>42.016806722689076</v>
      </c>
      <c r="O47" s="85">
        <f t="shared" si="26"/>
        <v>42.016806722689076</v>
      </c>
      <c r="P47" s="85">
        <f t="shared" si="27"/>
        <v>2142.8571428571431</v>
      </c>
      <c r="Q47" s="93" t="s">
        <v>114</v>
      </c>
      <c r="R47" s="97" t="s">
        <v>276</v>
      </c>
      <c r="S47" s="97" t="s">
        <v>276</v>
      </c>
    </row>
    <row r="48" spans="1:21" ht="161.25" customHeight="1" thickBot="1" x14ac:dyDescent="0.25">
      <c r="A48" s="40">
        <v>31</v>
      </c>
      <c r="B48" s="91" t="s">
        <v>34</v>
      </c>
      <c r="C48" s="51" t="s">
        <v>219</v>
      </c>
      <c r="D48" s="113" t="s">
        <v>197</v>
      </c>
      <c r="E48" s="91" t="s">
        <v>39</v>
      </c>
      <c r="F48" s="66">
        <v>72900</v>
      </c>
      <c r="G48" s="66">
        <v>2000</v>
      </c>
      <c r="H48" s="66">
        <v>6400</v>
      </c>
      <c r="I48" s="66">
        <v>700</v>
      </c>
      <c r="J48" s="66">
        <v>900</v>
      </c>
      <c r="K48" s="85">
        <f t="shared" si="26"/>
        <v>61260.504201680676</v>
      </c>
      <c r="L48" s="85">
        <f t="shared" si="26"/>
        <v>1680.6722689075632</v>
      </c>
      <c r="M48" s="85">
        <f t="shared" si="26"/>
        <v>5378.1512605042017</v>
      </c>
      <c r="N48" s="85">
        <f t="shared" si="26"/>
        <v>588.23529411764707</v>
      </c>
      <c r="O48" s="85">
        <f t="shared" si="26"/>
        <v>756.30252100840335</v>
      </c>
      <c r="P48" s="85">
        <f t="shared" si="27"/>
        <v>69663.865546218498</v>
      </c>
      <c r="Q48" s="93" t="s">
        <v>114</v>
      </c>
      <c r="R48" s="97" t="s">
        <v>280</v>
      </c>
      <c r="S48" s="97" t="s">
        <v>270</v>
      </c>
      <c r="T48" s="46"/>
    </row>
    <row r="49" spans="1:19" ht="171" customHeight="1" thickBot="1" x14ac:dyDescent="0.25">
      <c r="A49" s="40">
        <v>32</v>
      </c>
      <c r="B49" s="91" t="s">
        <v>34</v>
      </c>
      <c r="C49" s="51" t="s">
        <v>220</v>
      </c>
      <c r="D49" s="116" t="s">
        <v>171</v>
      </c>
      <c r="E49" s="117" t="s">
        <v>40</v>
      </c>
      <c r="F49" s="66">
        <v>8000</v>
      </c>
      <c r="G49" s="66">
        <v>500</v>
      </c>
      <c r="H49" s="66">
        <v>1300</v>
      </c>
      <c r="I49" s="66">
        <v>200</v>
      </c>
      <c r="J49" s="66">
        <v>500</v>
      </c>
      <c r="K49" s="85">
        <f t="shared" si="26"/>
        <v>6722.6890756302528</v>
      </c>
      <c r="L49" s="85">
        <f t="shared" si="26"/>
        <v>420.1680672268908</v>
      </c>
      <c r="M49" s="85">
        <f t="shared" si="26"/>
        <v>1092.4369747899161</v>
      </c>
      <c r="N49" s="85">
        <f t="shared" si="26"/>
        <v>168.0672268907563</v>
      </c>
      <c r="O49" s="85">
        <f t="shared" si="26"/>
        <v>420.1680672268908</v>
      </c>
      <c r="P49" s="85">
        <f t="shared" si="27"/>
        <v>8823.5294117647063</v>
      </c>
      <c r="Q49" s="93" t="s">
        <v>114</v>
      </c>
      <c r="R49" s="97" t="s">
        <v>280</v>
      </c>
      <c r="S49" s="97" t="s">
        <v>268</v>
      </c>
    </row>
    <row r="50" spans="1:19" s="47" customFormat="1" ht="314.25" customHeight="1" thickBot="1" x14ac:dyDescent="0.25">
      <c r="A50" s="40">
        <v>33</v>
      </c>
      <c r="B50" s="91" t="s">
        <v>34</v>
      </c>
      <c r="C50" s="51" t="s">
        <v>221</v>
      </c>
      <c r="D50" s="118" t="s">
        <v>181</v>
      </c>
      <c r="E50" s="119" t="s">
        <v>38</v>
      </c>
      <c r="F50" s="66">
        <v>78700</v>
      </c>
      <c r="G50" s="66">
        <v>2600</v>
      </c>
      <c r="H50" s="66">
        <v>10200</v>
      </c>
      <c r="I50" s="66">
        <v>1750</v>
      </c>
      <c r="J50" s="66">
        <v>1750</v>
      </c>
      <c r="K50" s="85">
        <f t="shared" ref="K50:M51" si="28">F50/1.19</f>
        <v>66134.45378151261</v>
      </c>
      <c r="L50" s="85">
        <f t="shared" si="28"/>
        <v>2184.8739495798322</v>
      </c>
      <c r="M50" s="85">
        <f t="shared" si="28"/>
        <v>8571.4285714285725</v>
      </c>
      <c r="N50" s="85">
        <f t="shared" ref="N50:O50" si="29">I50/1.19</f>
        <v>1470.5882352941178</v>
      </c>
      <c r="O50" s="85">
        <f t="shared" si="29"/>
        <v>1470.5882352941178</v>
      </c>
      <c r="P50" s="85">
        <f t="shared" si="27"/>
        <v>79831.932773109234</v>
      </c>
      <c r="Q50" s="93" t="s">
        <v>114</v>
      </c>
      <c r="R50" s="101" t="s">
        <v>268</v>
      </c>
      <c r="S50" s="101" t="s">
        <v>268</v>
      </c>
    </row>
    <row r="51" spans="1:19" ht="197.25" customHeight="1" thickBot="1" x14ac:dyDescent="0.25">
      <c r="A51" s="40">
        <v>34</v>
      </c>
      <c r="B51" s="91" t="s">
        <v>34</v>
      </c>
      <c r="C51" s="51" t="s">
        <v>200</v>
      </c>
      <c r="D51" s="116" t="s">
        <v>172</v>
      </c>
      <c r="E51" s="117" t="s">
        <v>41</v>
      </c>
      <c r="F51" s="66">
        <v>8950</v>
      </c>
      <c r="G51" s="66">
        <v>1750</v>
      </c>
      <c r="H51" s="66">
        <v>9000</v>
      </c>
      <c r="I51" s="66">
        <v>400</v>
      </c>
      <c r="J51" s="66">
        <v>900</v>
      </c>
      <c r="K51" s="85">
        <f t="shared" si="28"/>
        <v>7521.0084033613448</v>
      </c>
      <c r="L51" s="85">
        <f t="shared" si="28"/>
        <v>1470.5882352941178</v>
      </c>
      <c r="M51" s="85">
        <f t="shared" si="28"/>
        <v>7563.0252100840344</v>
      </c>
      <c r="N51" s="85">
        <f>I51/1.19</f>
        <v>336.1344537815126</v>
      </c>
      <c r="O51" s="85">
        <f>J51/1.19</f>
        <v>756.30252100840335</v>
      </c>
      <c r="P51" s="85">
        <f>K51+L51+M51+N51+O51</f>
        <v>17647.058823529413</v>
      </c>
      <c r="Q51" s="93" t="s">
        <v>114</v>
      </c>
      <c r="R51" s="97" t="s">
        <v>281</v>
      </c>
      <c r="S51" s="101" t="s">
        <v>268</v>
      </c>
    </row>
    <row r="52" spans="1:19" ht="61.5" customHeight="1" thickBot="1" x14ac:dyDescent="0.25">
      <c r="A52" s="40">
        <v>35</v>
      </c>
      <c r="B52" s="91" t="s">
        <v>34</v>
      </c>
      <c r="C52" s="51" t="s">
        <v>201</v>
      </c>
      <c r="D52" s="120" t="s">
        <v>173</v>
      </c>
      <c r="E52" s="91" t="s">
        <v>42</v>
      </c>
      <c r="F52" s="66">
        <v>30000</v>
      </c>
      <c r="G52" s="66">
        <v>0</v>
      </c>
      <c r="H52" s="66">
        <v>0</v>
      </c>
      <c r="I52" s="66">
        <v>0</v>
      </c>
      <c r="J52" s="66">
        <v>0</v>
      </c>
      <c r="K52" s="121">
        <f>F52</f>
        <v>30000</v>
      </c>
      <c r="L52" s="85">
        <f>G52</f>
        <v>0</v>
      </c>
      <c r="M52" s="85">
        <f>H52</f>
        <v>0</v>
      </c>
      <c r="N52" s="85">
        <f>I52</f>
        <v>0</v>
      </c>
      <c r="O52" s="85">
        <f>J52</f>
        <v>0</v>
      </c>
      <c r="P52" s="85">
        <f>K52+L52+M52+N52+O52</f>
        <v>30000</v>
      </c>
      <c r="Q52" s="93" t="s">
        <v>114</v>
      </c>
      <c r="R52" s="101" t="s">
        <v>269</v>
      </c>
      <c r="S52" s="101" t="s">
        <v>270</v>
      </c>
    </row>
    <row r="53" spans="1:19" ht="163.5" customHeight="1" thickBot="1" x14ac:dyDescent="0.25">
      <c r="A53" s="40">
        <v>36</v>
      </c>
      <c r="B53" s="91" t="s">
        <v>34</v>
      </c>
      <c r="C53" s="51" t="s">
        <v>202</v>
      </c>
      <c r="D53" s="113" t="s">
        <v>174</v>
      </c>
      <c r="E53" s="91" t="s">
        <v>43</v>
      </c>
      <c r="F53" s="66">
        <v>15000</v>
      </c>
      <c r="G53" s="66">
        <v>0</v>
      </c>
      <c r="H53" s="66">
        <v>0</v>
      </c>
      <c r="I53" s="66">
        <v>0</v>
      </c>
      <c r="J53" s="66">
        <v>0</v>
      </c>
      <c r="K53" s="85">
        <f t="shared" ref="K53:K66" si="30">F53/1.19</f>
        <v>12605.042016806723</v>
      </c>
      <c r="L53" s="85">
        <f t="shared" ref="L53:L66" si="31">G53/1.19</f>
        <v>0</v>
      </c>
      <c r="M53" s="85">
        <f t="shared" ref="M53:M66" si="32">H53/1.19</f>
        <v>0</v>
      </c>
      <c r="N53" s="85">
        <f t="shared" ref="N53:N66" si="33">I53/1.19</f>
        <v>0</v>
      </c>
      <c r="O53" s="85">
        <f t="shared" ref="O53:O66" si="34">J53/1.19</f>
        <v>0</v>
      </c>
      <c r="P53" s="85">
        <f t="shared" ref="P53:P66" si="35">K53+L53+M53+N53+O53</f>
        <v>12605.042016806723</v>
      </c>
      <c r="Q53" s="93" t="s">
        <v>114</v>
      </c>
      <c r="R53" s="97" t="s">
        <v>282</v>
      </c>
      <c r="S53" s="97" t="s">
        <v>270</v>
      </c>
    </row>
    <row r="54" spans="1:19" ht="79.5" customHeight="1" thickBot="1" x14ac:dyDescent="0.25">
      <c r="A54" s="40">
        <v>37</v>
      </c>
      <c r="B54" s="91" t="s">
        <v>34</v>
      </c>
      <c r="C54" s="51" t="s">
        <v>203</v>
      </c>
      <c r="D54" s="113" t="s">
        <v>87</v>
      </c>
      <c r="E54" s="91" t="s">
        <v>44</v>
      </c>
      <c r="F54" s="66">
        <v>3000</v>
      </c>
      <c r="G54" s="66">
        <v>0</v>
      </c>
      <c r="H54" s="66">
        <v>13100</v>
      </c>
      <c r="I54" s="66">
        <v>0</v>
      </c>
      <c r="J54" s="66">
        <v>0</v>
      </c>
      <c r="K54" s="85">
        <f t="shared" si="30"/>
        <v>2521.0084033613448</v>
      </c>
      <c r="L54" s="85">
        <f t="shared" si="31"/>
        <v>0</v>
      </c>
      <c r="M54" s="85">
        <f t="shared" si="32"/>
        <v>11008.403361344539</v>
      </c>
      <c r="N54" s="85">
        <f t="shared" si="33"/>
        <v>0</v>
      </c>
      <c r="O54" s="85">
        <f t="shared" si="34"/>
        <v>0</v>
      </c>
      <c r="P54" s="85">
        <f t="shared" si="35"/>
        <v>13529.411764705885</v>
      </c>
      <c r="Q54" s="93" t="s">
        <v>114</v>
      </c>
      <c r="R54" s="97" t="s">
        <v>269</v>
      </c>
      <c r="S54" s="101" t="s">
        <v>268</v>
      </c>
    </row>
    <row r="55" spans="1:19" ht="173.25" customHeight="1" thickBot="1" x14ac:dyDescent="0.25">
      <c r="A55" s="40">
        <v>38</v>
      </c>
      <c r="B55" s="91" t="s">
        <v>34</v>
      </c>
      <c r="C55" s="51" t="s">
        <v>204</v>
      </c>
      <c r="D55" s="113" t="s">
        <v>175</v>
      </c>
      <c r="E55" s="91" t="s">
        <v>136</v>
      </c>
      <c r="F55" s="66">
        <v>17600</v>
      </c>
      <c r="G55" s="66">
        <v>0</v>
      </c>
      <c r="H55" s="66">
        <v>12700</v>
      </c>
      <c r="I55" s="66">
        <v>0</v>
      </c>
      <c r="J55" s="66">
        <v>1800</v>
      </c>
      <c r="K55" s="85">
        <f t="shared" si="30"/>
        <v>14789.915966386556</v>
      </c>
      <c r="L55" s="85">
        <f t="shared" si="31"/>
        <v>0</v>
      </c>
      <c r="M55" s="85">
        <f t="shared" si="32"/>
        <v>10672.268907563026</v>
      </c>
      <c r="N55" s="85">
        <f t="shared" si="33"/>
        <v>0</v>
      </c>
      <c r="O55" s="85">
        <f t="shared" si="34"/>
        <v>1512.6050420168067</v>
      </c>
      <c r="P55" s="85">
        <f t="shared" si="35"/>
        <v>26974.78991596639</v>
      </c>
      <c r="Q55" s="93" t="s">
        <v>114</v>
      </c>
      <c r="R55" s="97" t="s">
        <v>269</v>
      </c>
      <c r="S55" s="101" t="s">
        <v>268</v>
      </c>
    </row>
    <row r="56" spans="1:19" ht="31.5" customHeight="1" thickBot="1" x14ac:dyDescent="0.3">
      <c r="A56" s="40">
        <v>39</v>
      </c>
      <c r="B56" s="91" t="s">
        <v>34</v>
      </c>
      <c r="C56" s="51" t="s">
        <v>205</v>
      </c>
      <c r="D56" s="113" t="s">
        <v>45</v>
      </c>
      <c r="E56" s="115" t="s">
        <v>46</v>
      </c>
      <c r="F56" s="66">
        <v>1100</v>
      </c>
      <c r="G56" s="66">
        <v>0</v>
      </c>
      <c r="H56" s="66">
        <v>850</v>
      </c>
      <c r="I56" s="66">
        <v>0</v>
      </c>
      <c r="J56" s="66">
        <v>50</v>
      </c>
      <c r="K56" s="85">
        <f t="shared" si="30"/>
        <v>924.36974789915973</v>
      </c>
      <c r="L56" s="85">
        <f t="shared" si="31"/>
        <v>0</v>
      </c>
      <c r="M56" s="85">
        <f t="shared" si="32"/>
        <v>714.28571428571433</v>
      </c>
      <c r="N56" s="85">
        <f t="shared" si="33"/>
        <v>0</v>
      </c>
      <c r="O56" s="85">
        <f t="shared" si="34"/>
        <v>42.016806722689076</v>
      </c>
      <c r="P56" s="85">
        <f t="shared" si="35"/>
        <v>1680.6722689075632</v>
      </c>
      <c r="Q56" s="93" t="s">
        <v>114</v>
      </c>
      <c r="R56" s="97" t="s">
        <v>269</v>
      </c>
      <c r="S56" s="101" t="s">
        <v>268</v>
      </c>
    </row>
    <row r="57" spans="1:19" ht="78.75" customHeight="1" thickBot="1" x14ac:dyDescent="0.25">
      <c r="A57" s="40">
        <v>40</v>
      </c>
      <c r="B57" s="91" t="s">
        <v>34</v>
      </c>
      <c r="C57" s="51" t="s">
        <v>206</v>
      </c>
      <c r="D57" s="113" t="s">
        <v>176</v>
      </c>
      <c r="E57" s="91" t="s">
        <v>47</v>
      </c>
      <c r="F57" s="66">
        <v>3000</v>
      </c>
      <c r="G57" s="66">
        <v>0</v>
      </c>
      <c r="H57" s="66">
        <v>8000</v>
      </c>
      <c r="I57" s="66">
        <v>0</v>
      </c>
      <c r="J57" s="66">
        <v>0</v>
      </c>
      <c r="K57" s="85">
        <f t="shared" si="30"/>
        <v>2521.0084033613448</v>
      </c>
      <c r="L57" s="85">
        <f t="shared" si="31"/>
        <v>0</v>
      </c>
      <c r="M57" s="85">
        <f t="shared" si="32"/>
        <v>6722.6890756302528</v>
      </c>
      <c r="N57" s="85">
        <f t="shared" si="33"/>
        <v>0</v>
      </c>
      <c r="O57" s="85">
        <f t="shared" si="34"/>
        <v>0</v>
      </c>
      <c r="P57" s="85">
        <f t="shared" si="35"/>
        <v>9243.6974789915985</v>
      </c>
      <c r="Q57" s="93" t="s">
        <v>114</v>
      </c>
      <c r="R57" s="97" t="s">
        <v>269</v>
      </c>
      <c r="S57" s="101" t="s">
        <v>268</v>
      </c>
    </row>
    <row r="58" spans="1:19" ht="64.5" customHeight="1" thickBot="1" x14ac:dyDescent="0.25">
      <c r="A58" s="40">
        <v>41</v>
      </c>
      <c r="B58" s="91" t="s">
        <v>34</v>
      </c>
      <c r="C58" s="51" t="s">
        <v>222</v>
      </c>
      <c r="D58" s="113" t="s">
        <v>88</v>
      </c>
      <c r="E58" s="91" t="s">
        <v>48</v>
      </c>
      <c r="F58" s="66">
        <v>5000</v>
      </c>
      <c r="G58" s="66">
        <v>0</v>
      </c>
      <c r="H58" s="66">
        <v>1000</v>
      </c>
      <c r="I58" s="66">
        <v>0</v>
      </c>
      <c r="J58" s="66">
        <v>0</v>
      </c>
      <c r="K58" s="85">
        <f t="shared" si="30"/>
        <v>4201.680672268908</v>
      </c>
      <c r="L58" s="85">
        <f t="shared" si="31"/>
        <v>0</v>
      </c>
      <c r="M58" s="85">
        <f t="shared" si="32"/>
        <v>840.3361344537816</v>
      </c>
      <c r="N58" s="85">
        <f t="shared" si="33"/>
        <v>0</v>
      </c>
      <c r="O58" s="85">
        <f t="shared" si="34"/>
        <v>0</v>
      </c>
      <c r="P58" s="85">
        <f t="shared" si="35"/>
        <v>5042.0168067226896</v>
      </c>
      <c r="Q58" s="93" t="s">
        <v>114</v>
      </c>
      <c r="R58" s="97" t="s">
        <v>268</v>
      </c>
      <c r="S58" s="101" t="s">
        <v>268</v>
      </c>
    </row>
    <row r="59" spans="1:19" ht="31.5" customHeight="1" thickBot="1" x14ac:dyDescent="0.25">
      <c r="A59" s="40">
        <v>42</v>
      </c>
      <c r="B59" s="91" t="s">
        <v>34</v>
      </c>
      <c r="C59" s="51" t="s">
        <v>207</v>
      </c>
      <c r="D59" s="50" t="s">
        <v>89</v>
      </c>
      <c r="E59" s="91" t="s">
        <v>49</v>
      </c>
      <c r="F59" s="66">
        <v>2000</v>
      </c>
      <c r="G59" s="66">
        <v>300</v>
      </c>
      <c r="H59" s="66">
        <v>550</v>
      </c>
      <c r="I59" s="66">
        <v>100</v>
      </c>
      <c r="J59" s="66">
        <v>200</v>
      </c>
      <c r="K59" s="85">
        <f t="shared" si="30"/>
        <v>1680.6722689075632</v>
      </c>
      <c r="L59" s="85">
        <f t="shared" si="31"/>
        <v>252.10084033613447</v>
      </c>
      <c r="M59" s="85">
        <f t="shared" si="32"/>
        <v>462.18487394957987</v>
      </c>
      <c r="N59" s="85">
        <f t="shared" si="33"/>
        <v>84.033613445378151</v>
      </c>
      <c r="O59" s="85">
        <f t="shared" si="34"/>
        <v>168.0672268907563</v>
      </c>
      <c r="P59" s="85">
        <f t="shared" si="35"/>
        <v>2647.0588235294122</v>
      </c>
      <c r="Q59" s="93" t="s">
        <v>114</v>
      </c>
      <c r="R59" s="97" t="s">
        <v>282</v>
      </c>
      <c r="S59" s="242" t="s">
        <v>282</v>
      </c>
    </row>
    <row r="60" spans="1:19" ht="113.25" customHeight="1" thickBot="1" x14ac:dyDescent="0.25">
      <c r="A60" s="269">
        <v>43</v>
      </c>
      <c r="B60" s="91" t="s">
        <v>34</v>
      </c>
      <c r="C60" s="51" t="s">
        <v>208</v>
      </c>
      <c r="D60" s="113" t="s">
        <v>177</v>
      </c>
      <c r="E60" s="91" t="s">
        <v>90</v>
      </c>
      <c r="F60" s="66">
        <v>0</v>
      </c>
      <c r="G60" s="66">
        <v>400</v>
      </c>
      <c r="H60" s="66">
        <v>2400</v>
      </c>
      <c r="I60" s="66">
        <v>0</v>
      </c>
      <c r="J60" s="66">
        <v>0</v>
      </c>
      <c r="K60" s="85">
        <f t="shared" si="30"/>
        <v>0</v>
      </c>
      <c r="L60" s="85">
        <f t="shared" si="31"/>
        <v>336.1344537815126</v>
      </c>
      <c r="M60" s="85">
        <f t="shared" si="32"/>
        <v>2016.8067226890757</v>
      </c>
      <c r="N60" s="85">
        <f t="shared" si="33"/>
        <v>0</v>
      </c>
      <c r="O60" s="85">
        <f t="shared" si="34"/>
        <v>0</v>
      </c>
      <c r="P60" s="85">
        <f t="shared" si="35"/>
        <v>2352.9411764705883</v>
      </c>
      <c r="Q60" s="93" t="s">
        <v>114</v>
      </c>
      <c r="R60" s="94" t="s">
        <v>269</v>
      </c>
      <c r="S60" s="95" t="s">
        <v>274</v>
      </c>
    </row>
    <row r="61" spans="1:19" ht="46.5" customHeight="1" thickBot="1" x14ac:dyDescent="0.25">
      <c r="A61" s="269">
        <v>44</v>
      </c>
      <c r="B61" s="91" t="s">
        <v>34</v>
      </c>
      <c r="C61" s="51" t="s">
        <v>209</v>
      </c>
      <c r="D61" s="113" t="s">
        <v>92</v>
      </c>
      <c r="E61" s="91" t="s">
        <v>91</v>
      </c>
      <c r="F61" s="66">
        <v>0</v>
      </c>
      <c r="G61" s="66">
        <v>0</v>
      </c>
      <c r="H61" s="66">
        <v>1000</v>
      </c>
      <c r="I61" s="66">
        <v>0</v>
      </c>
      <c r="J61" s="66">
        <v>0</v>
      </c>
      <c r="K61" s="85">
        <f t="shared" si="30"/>
        <v>0</v>
      </c>
      <c r="L61" s="85">
        <f t="shared" si="31"/>
        <v>0</v>
      </c>
      <c r="M61" s="85">
        <f t="shared" si="32"/>
        <v>840.3361344537816</v>
      </c>
      <c r="N61" s="85">
        <f t="shared" si="33"/>
        <v>0</v>
      </c>
      <c r="O61" s="85">
        <f t="shared" si="34"/>
        <v>0</v>
      </c>
      <c r="P61" s="85">
        <f t="shared" si="35"/>
        <v>840.3361344537816</v>
      </c>
      <c r="Q61" s="93" t="s">
        <v>114</v>
      </c>
      <c r="R61" s="97" t="s">
        <v>271</v>
      </c>
      <c r="S61" s="243" t="s">
        <v>272</v>
      </c>
    </row>
    <row r="62" spans="1:19" ht="99" customHeight="1" thickBot="1" x14ac:dyDescent="0.25">
      <c r="A62" s="286">
        <v>45</v>
      </c>
      <c r="B62" s="91" t="s">
        <v>34</v>
      </c>
      <c r="C62" s="51" t="s">
        <v>210</v>
      </c>
      <c r="D62" s="113" t="s">
        <v>178</v>
      </c>
      <c r="E62" s="91" t="s">
        <v>49</v>
      </c>
      <c r="F62" s="66">
        <v>5300</v>
      </c>
      <c r="G62" s="66">
        <v>0</v>
      </c>
      <c r="H62" s="66">
        <v>800</v>
      </c>
      <c r="I62" s="66">
        <v>0</v>
      </c>
      <c r="J62" s="66">
        <v>300</v>
      </c>
      <c r="K62" s="85">
        <f t="shared" si="30"/>
        <v>4453.7815126050418</v>
      </c>
      <c r="L62" s="85">
        <f t="shared" si="31"/>
        <v>0</v>
      </c>
      <c r="M62" s="85">
        <f t="shared" si="32"/>
        <v>672.26890756302521</v>
      </c>
      <c r="N62" s="85">
        <f t="shared" si="33"/>
        <v>0</v>
      </c>
      <c r="O62" s="85">
        <f t="shared" si="34"/>
        <v>252.10084033613447</v>
      </c>
      <c r="P62" s="85">
        <f t="shared" si="35"/>
        <v>5378.1512605042017</v>
      </c>
      <c r="Q62" s="93" t="s">
        <v>114</v>
      </c>
      <c r="R62" s="94" t="s">
        <v>270</v>
      </c>
      <c r="S62" s="95" t="s">
        <v>271</v>
      </c>
    </row>
    <row r="63" spans="1:19" ht="32.25" thickBot="1" x14ac:dyDescent="0.25">
      <c r="A63" s="286">
        <v>46</v>
      </c>
      <c r="B63" s="91" t="s">
        <v>34</v>
      </c>
      <c r="C63" s="51" t="s">
        <v>211</v>
      </c>
      <c r="D63" s="113" t="s">
        <v>93</v>
      </c>
      <c r="E63" s="91" t="s">
        <v>106</v>
      </c>
      <c r="F63" s="66">
        <v>1000</v>
      </c>
      <c r="G63" s="66">
        <v>0</v>
      </c>
      <c r="H63" s="66">
        <v>6000</v>
      </c>
      <c r="I63" s="66">
        <v>0</v>
      </c>
      <c r="J63" s="66">
        <v>0</v>
      </c>
      <c r="K63" s="85">
        <f t="shared" si="30"/>
        <v>840.3361344537816</v>
      </c>
      <c r="L63" s="85">
        <f t="shared" si="31"/>
        <v>0</v>
      </c>
      <c r="M63" s="85">
        <f t="shared" si="32"/>
        <v>5042.0168067226896</v>
      </c>
      <c r="N63" s="85">
        <f t="shared" si="33"/>
        <v>0</v>
      </c>
      <c r="O63" s="85">
        <f t="shared" si="34"/>
        <v>0</v>
      </c>
      <c r="P63" s="85">
        <f t="shared" si="35"/>
        <v>5882.3529411764712</v>
      </c>
      <c r="Q63" s="93" t="s">
        <v>114</v>
      </c>
      <c r="R63" s="95" t="s">
        <v>268</v>
      </c>
      <c r="S63" s="95" t="s">
        <v>268</v>
      </c>
    </row>
    <row r="64" spans="1:19" s="47" customFormat="1" ht="35.25" customHeight="1" thickBot="1" x14ac:dyDescent="0.25">
      <c r="A64" s="297">
        <v>47</v>
      </c>
      <c r="B64" s="298" t="s">
        <v>34</v>
      </c>
      <c r="C64" s="51" t="s">
        <v>322</v>
      </c>
      <c r="D64" s="113" t="s">
        <v>323</v>
      </c>
      <c r="E64" s="298" t="s">
        <v>324</v>
      </c>
      <c r="F64" s="299">
        <v>1000</v>
      </c>
      <c r="G64" s="299">
        <v>0</v>
      </c>
      <c r="H64" s="299">
        <v>0</v>
      </c>
      <c r="I64" s="299">
        <v>0</v>
      </c>
      <c r="J64" s="299">
        <v>0</v>
      </c>
      <c r="K64" s="300">
        <f t="shared" si="30"/>
        <v>840.3361344537816</v>
      </c>
      <c r="L64" s="300">
        <f t="shared" si="31"/>
        <v>0</v>
      </c>
      <c r="M64" s="300">
        <f t="shared" si="32"/>
        <v>0</v>
      </c>
      <c r="N64" s="300">
        <f t="shared" si="33"/>
        <v>0</v>
      </c>
      <c r="O64" s="300">
        <f t="shared" si="34"/>
        <v>0</v>
      </c>
      <c r="P64" s="300">
        <f t="shared" si="35"/>
        <v>840.3361344537816</v>
      </c>
      <c r="Q64" s="301" t="s">
        <v>114</v>
      </c>
      <c r="R64" s="302" t="s">
        <v>268</v>
      </c>
      <c r="S64" s="302" t="s">
        <v>270</v>
      </c>
    </row>
    <row r="65" spans="1:20" s="47" customFormat="1" ht="33" customHeight="1" thickBot="1" x14ac:dyDescent="0.25">
      <c r="A65" s="304">
        <v>48</v>
      </c>
      <c r="B65" s="287" t="s">
        <v>34</v>
      </c>
      <c r="C65" s="51" t="s">
        <v>212</v>
      </c>
      <c r="D65" s="113" t="s">
        <v>306</v>
      </c>
      <c r="E65" s="287" t="s">
        <v>318</v>
      </c>
      <c r="F65" s="288">
        <v>1600</v>
      </c>
      <c r="G65" s="288">
        <v>0</v>
      </c>
      <c r="H65" s="288">
        <v>0</v>
      </c>
      <c r="I65" s="288">
        <v>0</v>
      </c>
      <c r="J65" s="288">
        <v>0</v>
      </c>
      <c r="K65" s="289">
        <f t="shared" si="30"/>
        <v>1344.5378151260504</v>
      </c>
      <c r="L65" s="289">
        <f t="shared" si="31"/>
        <v>0</v>
      </c>
      <c r="M65" s="289">
        <f t="shared" si="32"/>
        <v>0</v>
      </c>
      <c r="N65" s="289">
        <f t="shared" si="33"/>
        <v>0</v>
      </c>
      <c r="O65" s="289">
        <f t="shared" si="34"/>
        <v>0</v>
      </c>
      <c r="P65" s="289">
        <f t="shared" si="35"/>
        <v>1344.5378151260504</v>
      </c>
      <c r="Q65" s="290" t="s">
        <v>114</v>
      </c>
      <c r="R65" s="291" t="s">
        <v>268</v>
      </c>
      <c r="S65" s="291" t="s">
        <v>270</v>
      </c>
    </row>
    <row r="66" spans="1:20" ht="36.75" customHeight="1" thickBot="1" x14ac:dyDescent="0.25">
      <c r="A66" s="304">
        <v>49</v>
      </c>
      <c r="B66" s="91" t="s">
        <v>34</v>
      </c>
      <c r="C66" s="51" t="s">
        <v>307</v>
      </c>
      <c r="D66" s="113" t="s">
        <v>50</v>
      </c>
      <c r="E66" s="91"/>
      <c r="F66" s="66">
        <v>1300</v>
      </c>
      <c r="G66" s="66">
        <v>700</v>
      </c>
      <c r="H66" s="66">
        <v>1700</v>
      </c>
      <c r="I66" s="66">
        <v>300</v>
      </c>
      <c r="J66" s="66">
        <v>1100</v>
      </c>
      <c r="K66" s="85">
        <f t="shared" si="30"/>
        <v>1092.4369747899161</v>
      </c>
      <c r="L66" s="85">
        <f t="shared" si="31"/>
        <v>588.23529411764707</v>
      </c>
      <c r="M66" s="85">
        <f t="shared" si="32"/>
        <v>1428.5714285714287</v>
      </c>
      <c r="N66" s="85">
        <f t="shared" si="33"/>
        <v>252.10084033613447</v>
      </c>
      <c r="O66" s="85">
        <f t="shared" si="34"/>
        <v>924.36974789915973</v>
      </c>
      <c r="P66" s="85">
        <f t="shared" si="35"/>
        <v>4285.7142857142853</v>
      </c>
      <c r="Q66" s="93" t="s">
        <v>114</v>
      </c>
      <c r="R66" s="94" t="s">
        <v>269</v>
      </c>
      <c r="S66" s="95" t="s">
        <v>274</v>
      </c>
      <c r="T66" s="46"/>
    </row>
    <row r="67" spans="1:20" ht="21.75" customHeight="1" thickBot="1" x14ac:dyDescent="0.25">
      <c r="A67" s="304">
        <v>50</v>
      </c>
      <c r="B67" s="91"/>
      <c r="C67" s="40"/>
      <c r="D67" s="50" t="s">
        <v>94</v>
      </c>
      <c r="E67" s="91"/>
      <c r="F67" s="41">
        <f t="shared" ref="F67:O67" si="36">SUM(F44:F66)</f>
        <v>270000</v>
      </c>
      <c r="G67" s="41">
        <f t="shared" si="36"/>
        <v>11000</v>
      </c>
      <c r="H67" s="41">
        <f t="shared" si="36"/>
        <v>85000</v>
      </c>
      <c r="I67" s="41">
        <f t="shared" si="36"/>
        <v>4000</v>
      </c>
      <c r="J67" s="41">
        <f t="shared" si="36"/>
        <v>9000</v>
      </c>
      <c r="K67" s="85">
        <f t="shared" si="36"/>
        <v>231680.67226890754</v>
      </c>
      <c r="L67" s="85">
        <f t="shared" si="36"/>
        <v>9243.6974789915985</v>
      </c>
      <c r="M67" s="85">
        <f t="shared" si="36"/>
        <v>71428.571428571449</v>
      </c>
      <c r="N67" s="85">
        <f t="shared" si="36"/>
        <v>3361.3445378151264</v>
      </c>
      <c r="O67" s="85">
        <f t="shared" si="36"/>
        <v>7563.0252100840344</v>
      </c>
      <c r="P67" s="85">
        <f>K67+L67+M67+N67+O67</f>
        <v>323277.31092436978</v>
      </c>
      <c r="Q67" s="98"/>
      <c r="R67" s="109"/>
      <c r="S67" s="110"/>
    </row>
    <row r="68" spans="1:20" ht="25.5" customHeight="1" thickBot="1" x14ac:dyDescent="0.25">
      <c r="A68" s="304">
        <v>51</v>
      </c>
      <c r="B68" s="91"/>
      <c r="C68" s="40"/>
      <c r="D68" s="71" t="s">
        <v>192</v>
      </c>
      <c r="E68" s="91"/>
      <c r="F68" s="41">
        <f t="shared" ref="F68:O68" si="37">F43+F67</f>
        <v>322000</v>
      </c>
      <c r="G68" s="41">
        <f t="shared" si="37"/>
        <v>18000</v>
      </c>
      <c r="H68" s="41">
        <f t="shared" si="37"/>
        <v>102000</v>
      </c>
      <c r="I68" s="41">
        <f t="shared" si="37"/>
        <v>7000</v>
      </c>
      <c r="J68" s="41">
        <f t="shared" si="37"/>
        <v>10000</v>
      </c>
      <c r="K68" s="85">
        <f t="shared" si="37"/>
        <v>275378.15126050415</v>
      </c>
      <c r="L68" s="85">
        <f t="shared" si="37"/>
        <v>15126.050420168069</v>
      </c>
      <c r="M68" s="85">
        <f t="shared" si="37"/>
        <v>85714.285714285739</v>
      </c>
      <c r="N68" s="85">
        <f t="shared" si="37"/>
        <v>5882.3529411764712</v>
      </c>
      <c r="O68" s="85">
        <f t="shared" si="37"/>
        <v>8403.361344537816</v>
      </c>
      <c r="P68" s="85">
        <f>K68+L68+M68+N68+O68</f>
        <v>390504.20168067224</v>
      </c>
      <c r="Q68" s="98"/>
      <c r="R68" s="109"/>
      <c r="S68" s="110"/>
    </row>
    <row r="69" spans="1:20" ht="238.5" customHeight="1" thickBot="1" x14ac:dyDescent="0.25">
      <c r="A69" s="365">
        <v>52</v>
      </c>
      <c r="B69" s="380" t="s">
        <v>115</v>
      </c>
      <c r="C69" s="365">
        <v>40</v>
      </c>
      <c r="D69" s="369" t="s">
        <v>286</v>
      </c>
      <c r="E69" s="370" t="s">
        <v>51</v>
      </c>
      <c r="F69" s="366">
        <v>370000</v>
      </c>
      <c r="G69" s="66">
        <v>0</v>
      </c>
      <c r="H69" s="66">
        <v>0</v>
      </c>
      <c r="I69" s="66">
        <v>0</v>
      </c>
      <c r="J69" s="66">
        <v>0</v>
      </c>
      <c r="K69" s="356">
        <f>F69/1.19</f>
        <v>310924.36974789918</v>
      </c>
      <c r="L69" s="356">
        <v>0</v>
      </c>
      <c r="M69" s="356">
        <v>0</v>
      </c>
      <c r="N69" s="356">
        <v>0</v>
      </c>
      <c r="O69" s="356">
        <v>0</v>
      </c>
      <c r="P69" s="356">
        <f>K69+L69+M69+N69+O69</f>
        <v>310924.36974789918</v>
      </c>
      <c r="Q69" s="357" t="s">
        <v>114</v>
      </c>
      <c r="R69" s="358" t="s">
        <v>277</v>
      </c>
      <c r="S69" s="359" t="s">
        <v>297</v>
      </c>
    </row>
    <row r="70" spans="1:20" ht="9" hidden="1" customHeight="1" thickBot="1" x14ac:dyDescent="0.25">
      <c r="A70" s="365"/>
      <c r="B70" s="380"/>
      <c r="C70" s="365"/>
      <c r="D70" s="369"/>
      <c r="E70" s="370"/>
      <c r="F70" s="366"/>
      <c r="G70" s="66">
        <v>0</v>
      </c>
      <c r="H70" s="66">
        <v>0</v>
      </c>
      <c r="I70" s="66">
        <v>0</v>
      </c>
      <c r="J70" s="66"/>
      <c r="K70" s="356"/>
      <c r="L70" s="356"/>
      <c r="M70" s="356"/>
      <c r="N70" s="356"/>
      <c r="O70" s="356"/>
      <c r="P70" s="356"/>
      <c r="Q70" s="357"/>
      <c r="R70" s="358"/>
      <c r="S70" s="359"/>
    </row>
    <row r="71" spans="1:20" ht="24" customHeight="1" thickBot="1" x14ac:dyDescent="0.3">
      <c r="A71" s="40">
        <v>53</v>
      </c>
      <c r="B71" s="91"/>
      <c r="C71" s="40"/>
      <c r="D71" s="115" t="s">
        <v>95</v>
      </c>
      <c r="E71" s="91"/>
      <c r="F71" s="66">
        <f>F69</f>
        <v>370000</v>
      </c>
      <c r="G71" s="66">
        <f t="shared" ref="G71:H71" si="38">SUM(G69:G70)</f>
        <v>0</v>
      </c>
      <c r="H71" s="66">
        <f t="shared" si="38"/>
        <v>0</v>
      </c>
      <c r="I71" s="66">
        <f>SUM(I69:I70)</f>
        <v>0</v>
      </c>
      <c r="J71" s="66">
        <f>SUM(J69:J70)</f>
        <v>0</v>
      </c>
      <c r="K71" s="85">
        <f>K69</f>
        <v>310924.36974789918</v>
      </c>
      <c r="L71" s="85">
        <f t="shared" ref="L71:M71" si="39">SUM(L69:L70)</f>
        <v>0</v>
      </c>
      <c r="M71" s="85">
        <f t="shared" si="39"/>
        <v>0</v>
      </c>
      <c r="N71" s="85">
        <f>SUM(N69:N70)</f>
        <v>0</v>
      </c>
      <c r="O71" s="85">
        <f>SUM(O69:O70)</f>
        <v>0</v>
      </c>
      <c r="P71" s="85">
        <f>K71+L71+M71+N71+O71</f>
        <v>310924.36974789918</v>
      </c>
      <c r="Q71" s="98"/>
      <c r="R71" s="109"/>
      <c r="S71" s="110"/>
    </row>
    <row r="72" spans="1:20" s="11" customFormat="1" ht="26.25" customHeight="1" thickBot="1" x14ac:dyDescent="0.25">
      <c r="A72" s="371">
        <v>54</v>
      </c>
      <c r="B72" s="365" t="s">
        <v>78</v>
      </c>
      <c r="C72" s="365">
        <v>41</v>
      </c>
      <c r="D72" s="369" t="s">
        <v>260</v>
      </c>
      <c r="E72" s="370" t="s">
        <v>80</v>
      </c>
      <c r="F72" s="366">
        <v>0</v>
      </c>
      <c r="G72" s="366">
        <v>0</v>
      </c>
      <c r="H72" s="366">
        <v>9000</v>
      </c>
      <c r="I72" s="373">
        <v>0</v>
      </c>
      <c r="J72" s="373">
        <v>0</v>
      </c>
      <c r="K72" s="356">
        <f>F72/1.09</f>
        <v>0</v>
      </c>
      <c r="L72" s="356">
        <f>G72/1.09</f>
        <v>0</v>
      </c>
      <c r="M72" s="356">
        <f>H72/1.09</f>
        <v>8256.880733944954</v>
      </c>
      <c r="N72" s="356">
        <f>I72/1.09</f>
        <v>0</v>
      </c>
      <c r="O72" s="356">
        <f>J72/1.09</f>
        <v>0</v>
      </c>
      <c r="P72" s="367">
        <f>K72+L72+M72+N72+O72</f>
        <v>8256.880733944954</v>
      </c>
      <c r="Q72" s="357" t="s">
        <v>114</v>
      </c>
      <c r="R72" s="358" t="s">
        <v>271</v>
      </c>
      <c r="S72" s="359" t="s">
        <v>272</v>
      </c>
    </row>
    <row r="73" spans="1:20" s="11" customFormat="1" ht="24" customHeight="1" thickBot="1" x14ac:dyDescent="0.25">
      <c r="A73" s="372"/>
      <c r="B73" s="365"/>
      <c r="C73" s="365"/>
      <c r="D73" s="369"/>
      <c r="E73" s="370"/>
      <c r="F73" s="366"/>
      <c r="G73" s="366"/>
      <c r="H73" s="366"/>
      <c r="I73" s="373"/>
      <c r="J73" s="373"/>
      <c r="K73" s="356"/>
      <c r="L73" s="356"/>
      <c r="M73" s="356"/>
      <c r="N73" s="356"/>
      <c r="O73" s="356"/>
      <c r="P73" s="368"/>
      <c r="Q73" s="357"/>
      <c r="R73" s="358"/>
      <c r="S73" s="359"/>
    </row>
    <row r="74" spans="1:20" ht="171" customHeight="1" thickBot="1" x14ac:dyDescent="0.25">
      <c r="A74" s="304">
        <v>55</v>
      </c>
      <c r="B74" s="91" t="s">
        <v>53</v>
      </c>
      <c r="C74" s="40">
        <v>42</v>
      </c>
      <c r="D74" s="120" t="s">
        <v>183</v>
      </c>
      <c r="E74" s="91" t="s">
        <v>96</v>
      </c>
      <c r="F74" s="66">
        <v>7000</v>
      </c>
      <c r="G74" s="66">
        <v>1000</v>
      </c>
      <c r="H74" s="66">
        <v>6000</v>
      </c>
      <c r="I74" s="67">
        <v>0</v>
      </c>
      <c r="J74" s="67">
        <v>0</v>
      </c>
      <c r="K74" s="85">
        <f t="shared" ref="K74:O75" si="40">F74/1.19</f>
        <v>5882.3529411764712</v>
      </c>
      <c r="L74" s="85">
        <f t="shared" si="40"/>
        <v>840.3361344537816</v>
      </c>
      <c r="M74" s="85">
        <f t="shared" si="40"/>
        <v>5042.0168067226896</v>
      </c>
      <c r="N74" s="85">
        <f t="shared" si="40"/>
        <v>0</v>
      </c>
      <c r="O74" s="85">
        <f t="shared" si="40"/>
        <v>0</v>
      </c>
      <c r="P74" s="121">
        <f>K74+L74+M74+N74+O74</f>
        <v>11764.705882352942</v>
      </c>
      <c r="Q74" s="265" t="s">
        <v>114</v>
      </c>
      <c r="R74" s="263" t="s">
        <v>271</v>
      </c>
      <c r="S74" s="264" t="s">
        <v>272</v>
      </c>
    </row>
    <row r="75" spans="1:20" ht="101.25" customHeight="1" thickBot="1" x14ac:dyDescent="0.25">
      <c r="A75" s="304">
        <v>56</v>
      </c>
      <c r="B75" s="40" t="s">
        <v>54</v>
      </c>
      <c r="C75" s="40">
        <v>43</v>
      </c>
      <c r="D75" s="50" t="s">
        <v>97</v>
      </c>
      <c r="E75" s="91" t="s">
        <v>98</v>
      </c>
      <c r="F75" s="66">
        <v>4000</v>
      </c>
      <c r="G75" s="66">
        <v>2000</v>
      </c>
      <c r="H75" s="66">
        <v>6000</v>
      </c>
      <c r="I75" s="66">
        <v>1000</v>
      </c>
      <c r="J75" s="66">
        <v>1000</v>
      </c>
      <c r="K75" s="85">
        <f t="shared" si="40"/>
        <v>3361.3445378151264</v>
      </c>
      <c r="L75" s="85">
        <f t="shared" si="40"/>
        <v>1680.6722689075632</v>
      </c>
      <c r="M75" s="85">
        <f t="shared" si="40"/>
        <v>5042.0168067226896</v>
      </c>
      <c r="N75" s="85">
        <f t="shared" si="40"/>
        <v>840.3361344537816</v>
      </c>
      <c r="O75" s="85">
        <f t="shared" si="40"/>
        <v>840.3361344537816</v>
      </c>
      <c r="P75" s="121">
        <f>K75+L75+M75+N75+O75</f>
        <v>11764.705882352941</v>
      </c>
      <c r="Q75" s="265" t="s">
        <v>114</v>
      </c>
      <c r="R75" s="263" t="s">
        <v>297</v>
      </c>
      <c r="S75" s="264" t="s">
        <v>319</v>
      </c>
    </row>
    <row r="76" spans="1:20" ht="23.25" customHeight="1" thickBot="1" x14ac:dyDescent="0.25">
      <c r="A76" s="308">
        <v>57</v>
      </c>
      <c r="B76" s="40"/>
      <c r="C76" s="40"/>
      <c r="D76" s="71" t="s">
        <v>137</v>
      </c>
      <c r="E76" s="91"/>
      <c r="F76" s="41">
        <f>SUM(F72:F75)</f>
        <v>11000</v>
      </c>
      <c r="G76" s="41">
        <f>SUM(G72:G75)</f>
        <v>3000</v>
      </c>
      <c r="H76" s="41">
        <f>SUM(H72:H75)</f>
        <v>21000</v>
      </c>
      <c r="I76" s="41">
        <f t="shared" ref="I76" si="41">SUM(I72:I75)</f>
        <v>1000</v>
      </c>
      <c r="J76" s="41">
        <f>SUM(J72:J75)</f>
        <v>1000</v>
      </c>
      <c r="K76" s="85">
        <f t="shared" ref="K76:N76" si="42">SUM(K72:K75)</f>
        <v>9243.6974789915985</v>
      </c>
      <c r="L76" s="85">
        <f>SUM(L72:L75)</f>
        <v>2521.0084033613448</v>
      </c>
      <c r="M76" s="85">
        <f>SUM(M72:M75)</f>
        <v>18340.914347390331</v>
      </c>
      <c r="N76" s="85">
        <f t="shared" si="42"/>
        <v>840.3361344537816</v>
      </c>
      <c r="O76" s="85">
        <f>SUM(O72:O75)</f>
        <v>840.3361344537816</v>
      </c>
      <c r="P76" s="121">
        <f>SUM(P72:P75)</f>
        <v>31786.292498650837</v>
      </c>
      <c r="Q76" s="98"/>
      <c r="R76" s="99"/>
      <c r="S76" s="100"/>
    </row>
    <row r="77" spans="1:20" ht="36" customHeight="1" thickBot="1" x14ac:dyDescent="0.25">
      <c r="A77" s="304">
        <v>58</v>
      </c>
      <c r="B77" s="91" t="s">
        <v>55</v>
      </c>
      <c r="C77" s="40">
        <v>44</v>
      </c>
      <c r="D77" s="50" t="s">
        <v>248</v>
      </c>
      <c r="E77" s="91"/>
      <c r="F77" s="66">
        <v>26000</v>
      </c>
      <c r="G77" s="66">
        <v>8000</v>
      </c>
      <c r="H77" s="66">
        <v>25000</v>
      </c>
      <c r="I77" s="66">
        <v>4000</v>
      </c>
      <c r="J77" s="66">
        <v>0</v>
      </c>
      <c r="K77" s="85">
        <f t="shared" ref="K77:O78" si="43">F77/1.19</f>
        <v>21848.73949579832</v>
      </c>
      <c r="L77" s="85">
        <f t="shared" si="43"/>
        <v>6722.6890756302528</v>
      </c>
      <c r="M77" s="85">
        <f t="shared" si="43"/>
        <v>21008.403361344539</v>
      </c>
      <c r="N77" s="85">
        <f t="shared" si="43"/>
        <v>3361.3445378151264</v>
      </c>
      <c r="O77" s="85">
        <f t="shared" si="43"/>
        <v>0</v>
      </c>
      <c r="P77" s="121">
        <f t="shared" ref="P77:P78" si="44">K77+L77+M77+N77+O77</f>
        <v>52941.176470588238</v>
      </c>
      <c r="Q77" s="93" t="s">
        <v>114</v>
      </c>
      <c r="R77" s="94" t="s">
        <v>271</v>
      </c>
      <c r="S77" s="95" t="s">
        <v>298</v>
      </c>
    </row>
    <row r="78" spans="1:20" s="47" customFormat="1" ht="30.75" customHeight="1" thickBot="1" x14ac:dyDescent="0.25">
      <c r="A78" s="307">
        <v>59</v>
      </c>
      <c r="B78" s="278" t="s">
        <v>55</v>
      </c>
      <c r="C78" s="276">
        <v>45</v>
      </c>
      <c r="D78" s="50" t="s">
        <v>301</v>
      </c>
      <c r="E78" s="278"/>
      <c r="F78" s="277">
        <v>10000</v>
      </c>
      <c r="G78" s="277">
        <v>0</v>
      </c>
      <c r="H78" s="277">
        <v>0</v>
      </c>
      <c r="I78" s="277">
        <v>0</v>
      </c>
      <c r="J78" s="277">
        <v>0</v>
      </c>
      <c r="K78" s="272">
        <f t="shared" si="43"/>
        <v>8403.361344537816</v>
      </c>
      <c r="L78" s="272">
        <f t="shared" ref="L78" si="45">G78/1.19</f>
        <v>0</v>
      </c>
      <c r="M78" s="272">
        <f t="shared" ref="M78" si="46">H78/1.19</f>
        <v>0</v>
      </c>
      <c r="N78" s="272">
        <f t="shared" ref="N78" si="47">I78/1.19</f>
        <v>0</v>
      </c>
      <c r="O78" s="272">
        <f t="shared" ref="O78" si="48">J78/1.19</f>
        <v>0</v>
      </c>
      <c r="P78" s="121">
        <f t="shared" si="44"/>
        <v>8403.361344537816</v>
      </c>
      <c r="Q78" s="273" t="s">
        <v>114</v>
      </c>
      <c r="R78" s="274" t="s">
        <v>271</v>
      </c>
      <c r="S78" s="275" t="s">
        <v>298</v>
      </c>
    </row>
    <row r="79" spans="1:20" s="13" customFormat="1" ht="24" customHeight="1" thickBot="1" x14ac:dyDescent="0.25">
      <c r="A79" s="304">
        <v>60</v>
      </c>
      <c r="B79" s="91"/>
      <c r="C79" s="40"/>
      <c r="D79" s="50" t="s">
        <v>167</v>
      </c>
      <c r="E79" s="91"/>
      <c r="F79" s="41">
        <f>F77+F78</f>
        <v>36000</v>
      </c>
      <c r="G79" s="41">
        <f t="shared" ref="G79:K79" si="49">G77+G78</f>
        <v>8000</v>
      </c>
      <c r="H79" s="41">
        <f t="shared" si="49"/>
        <v>25000</v>
      </c>
      <c r="I79" s="41">
        <f t="shared" si="49"/>
        <v>4000</v>
      </c>
      <c r="J79" s="41">
        <f t="shared" si="49"/>
        <v>0</v>
      </c>
      <c r="K79" s="272">
        <f t="shared" si="49"/>
        <v>30252.100840336134</v>
      </c>
      <c r="L79" s="272">
        <f t="shared" ref="L79" si="50">L77+L78</f>
        <v>6722.6890756302528</v>
      </c>
      <c r="M79" s="272">
        <f t="shared" ref="M79" si="51">M77+M78</f>
        <v>21008.403361344539</v>
      </c>
      <c r="N79" s="272">
        <f t="shared" ref="N79" si="52">N77+N78</f>
        <v>3361.3445378151264</v>
      </c>
      <c r="O79" s="272">
        <f t="shared" ref="O79" si="53">O77+O78</f>
        <v>0</v>
      </c>
      <c r="P79" s="272">
        <f t="shared" ref="P79" si="54">P77+P78</f>
        <v>61344.537815126052</v>
      </c>
      <c r="Q79" s="93"/>
      <c r="R79" s="94"/>
      <c r="S79" s="95"/>
    </row>
    <row r="80" spans="1:20" ht="22.5" customHeight="1" thickBot="1" x14ac:dyDescent="0.25">
      <c r="A80" s="286">
        <v>61</v>
      </c>
      <c r="B80" s="58"/>
      <c r="C80" s="40"/>
      <c r="D80" s="50" t="s">
        <v>56</v>
      </c>
      <c r="E80" s="91"/>
      <c r="F80" s="66"/>
      <c r="G80" s="42"/>
      <c r="H80" s="42"/>
      <c r="I80" s="42"/>
      <c r="J80" s="42"/>
      <c r="K80" s="85"/>
      <c r="L80" s="85"/>
      <c r="M80" s="85"/>
      <c r="N80" s="85"/>
      <c r="O80" s="85"/>
      <c r="P80" s="254"/>
      <c r="Q80" s="98"/>
      <c r="R80" s="109"/>
      <c r="S80" s="100"/>
    </row>
    <row r="81" spans="1:19" ht="37.5" customHeight="1" thickBot="1" x14ac:dyDescent="0.25">
      <c r="A81" s="304">
        <v>62</v>
      </c>
      <c r="B81" s="40" t="s">
        <v>57</v>
      </c>
      <c r="C81" s="40">
        <v>46</v>
      </c>
      <c r="D81" s="50" t="s">
        <v>58</v>
      </c>
      <c r="E81" s="91" t="s">
        <v>59</v>
      </c>
      <c r="F81" s="66">
        <v>60000</v>
      </c>
      <c r="G81" s="66">
        <v>0</v>
      </c>
      <c r="H81" s="66">
        <v>11000</v>
      </c>
      <c r="I81" s="66">
        <v>0</v>
      </c>
      <c r="J81" s="66">
        <v>0</v>
      </c>
      <c r="K81" s="85">
        <f t="shared" ref="K81:O82" si="55">F81/1.19</f>
        <v>50420.168067226892</v>
      </c>
      <c r="L81" s="85">
        <f t="shared" si="55"/>
        <v>0</v>
      </c>
      <c r="M81" s="85">
        <f t="shared" si="55"/>
        <v>9243.6974789915967</v>
      </c>
      <c r="N81" s="85">
        <f t="shared" si="55"/>
        <v>0</v>
      </c>
      <c r="O81" s="85">
        <f t="shared" si="55"/>
        <v>0</v>
      </c>
      <c r="P81" s="121">
        <f>K81+L81+M81+N81+O81</f>
        <v>59663.865546218491</v>
      </c>
      <c r="Q81" s="93" t="s">
        <v>114</v>
      </c>
      <c r="R81" s="94" t="s">
        <v>283</v>
      </c>
      <c r="S81" s="95" t="s">
        <v>274</v>
      </c>
    </row>
    <row r="82" spans="1:19" ht="37.5" customHeight="1" thickBot="1" x14ac:dyDescent="0.25">
      <c r="A82" s="304">
        <v>63</v>
      </c>
      <c r="B82" s="40" t="s">
        <v>60</v>
      </c>
      <c r="C82" s="40">
        <v>47</v>
      </c>
      <c r="D82" s="50" t="s">
        <v>61</v>
      </c>
      <c r="E82" s="91" t="s">
        <v>59</v>
      </c>
      <c r="F82" s="66">
        <v>10000</v>
      </c>
      <c r="G82" s="66">
        <v>0</v>
      </c>
      <c r="H82" s="66">
        <v>0</v>
      </c>
      <c r="I82" s="66">
        <v>0</v>
      </c>
      <c r="J82" s="66">
        <v>0</v>
      </c>
      <c r="K82" s="85">
        <f t="shared" si="55"/>
        <v>8403.361344537816</v>
      </c>
      <c r="L82" s="85">
        <f t="shared" si="55"/>
        <v>0</v>
      </c>
      <c r="M82" s="85">
        <f t="shared" si="55"/>
        <v>0</v>
      </c>
      <c r="N82" s="85">
        <f t="shared" si="55"/>
        <v>0</v>
      </c>
      <c r="O82" s="85">
        <f t="shared" si="55"/>
        <v>0</v>
      </c>
      <c r="P82" s="121">
        <f t="shared" ref="P82:P88" si="56">K82+L82+M82+N82+O82</f>
        <v>8403.361344537816</v>
      </c>
      <c r="Q82" s="93" t="s">
        <v>114</v>
      </c>
      <c r="R82" s="94" t="s">
        <v>283</v>
      </c>
      <c r="S82" s="95" t="s">
        <v>274</v>
      </c>
    </row>
    <row r="83" spans="1:19" ht="31.5" customHeight="1" thickBot="1" x14ac:dyDescent="0.25">
      <c r="A83" s="304">
        <v>64</v>
      </c>
      <c r="B83" s="58"/>
      <c r="C83" s="40"/>
      <c r="D83" s="50" t="s">
        <v>62</v>
      </c>
      <c r="E83" s="91"/>
      <c r="F83" s="66">
        <f>SUM(F81:F82)</f>
        <v>70000</v>
      </c>
      <c r="G83" s="66">
        <f t="shared" ref="G83:J83" si="57">SUM(G81:G82)</f>
        <v>0</v>
      </c>
      <c r="H83" s="66">
        <f t="shared" si="57"/>
        <v>11000</v>
      </c>
      <c r="I83" s="66">
        <f t="shared" si="57"/>
        <v>0</v>
      </c>
      <c r="J83" s="66">
        <f t="shared" si="57"/>
        <v>0</v>
      </c>
      <c r="K83" s="85">
        <f>SUM(K81:K82)</f>
        <v>58823.529411764706</v>
      </c>
      <c r="L83" s="85">
        <f t="shared" ref="L83:N83" si="58">SUM(L81:L82)</f>
        <v>0</v>
      </c>
      <c r="M83" s="85">
        <f t="shared" si="58"/>
        <v>9243.6974789915967</v>
      </c>
      <c r="N83" s="85">
        <f t="shared" si="58"/>
        <v>0</v>
      </c>
      <c r="O83" s="85">
        <f>SUM(O81:O82)</f>
        <v>0</v>
      </c>
      <c r="P83" s="121">
        <f t="shared" si="56"/>
        <v>68067.226890756298</v>
      </c>
      <c r="Q83" s="93" t="s">
        <v>114</v>
      </c>
      <c r="R83" s="94"/>
      <c r="S83" s="95"/>
    </row>
    <row r="84" spans="1:19" ht="45" customHeight="1" thickBot="1" x14ac:dyDescent="0.25">
      <c r="A84" s="304">
        <v>65</v>
      </c>
      <c r="B84" s="51" t="s">
        <v>116</v>
      </c>
      <c r="C84" s="40">
        <v>48</v>
      </c>
      <c r="D84" s="50" t="s">
        <v>102</v>
      </c>
      <c r="E84" s="91" t="s">
        <v>63</v>
      </c>
      <c r="F84" s="66">
        <v>0</v>
      </c>
      <c r="G84" s="66">
        <v>0</v>
      </c>
      <c r="H84" s="66">
        <v>0</v>
      </c>
      <c r="I84" s="66">
        <v>1000</v>
      </c>
      <c r="J84" s="66">
        <v>0</v>
      </c>
      <c r="K84" s="85">
        <f>F84/1.05</f>
        <v>0</v>
      </c>
      <c r="L84" s="85">
        <f>G84/1.05</f>
        <v>0</v>
      </c>
      <c r="M84" s="85">
        <f>H84/1.05</f>
        <v>0</v>
      </c>
      <c r="N84" s="85">
        <f>I84/1.05</f>
        <v>952.38095238095229</v>
      </c>
      <c r="O84" s="85">
        <f>J84/1.05</f>
        <v>0</v>
      </c>
      <c r="P84" s="121">
        <f t="shared" si="56"/>
        <v>952.38095238095229</v>
      </c>
      <c r="Q84" s="93" t="s">
        <v>114</v>
      </c>
      <c r="R84" s="97" t="s">
        <v>270</v>
      </c>
      <c r="S84" s="101" t="s">
        <v>271</v>
      </c>
    </row>
    <row r="85" spans="1:19" ht="33" customHeight="1" thickBot="1" x14ac:dyDescent="0.25">
      <c r="A85" s="304">
        <v>66</v>
      </c>
      <c r="B85" s="259" t="s">
        <v>117</v>
      </c>
      <c r="C85" s="253">
        <v>49</v>
      </c>
      <c r="D85" s="260" t="s">
        <v>154</v>
      </c>
      <c r="E85" s="105" t="s">
        <v>64</v>
      </c>
      <c r="F85" s="253">
        <v>106000</v>
      </c>
      <c r="G85" s="253">
        <v>0</v>
      </c>
      <c r="H85" s="253">
        <v>0</v>
      </c>
      <c r="I85" s="253">
        <v>0</v>
      </c>
      <c r="J85" s="253">
        <v>0</v>
      </c>
      <c r="K85" s="254">
        <f>F85/1.19</f>
        <v>89075.630252100847</v>
      </c>
      <c r="L85" s="254">
        <f>G85</f>
        <v>0</v>
      </c>
      <c r="M85" s="254">
        <f>H85</f>
        <v>0</v>
      </c>
      <c r="N85" s="254">
        <f>I85</f>
        <v>0</v>
      </c>
      <c r="O85" s="254">
        <f>J85</f>
        <v>0</v>
      </c>
      <c r="P85" s="121">
        <f t="shared" si="56"/>
        <v>89075.630252100847</v>
      </c>
      <c r="Q85" s="255" t="s">
        <v>114</v>
      </c>
      <c r="R85" s="97" t="s">
        <v>299</v>
      </c>
      <c r="S85" s="97" t="s">
        <v>278</v>
      </c>
    </row>
    <row r="86" spans="1:19" ht="30.75" customHeight="1" thickBot="1" x14ac:dyDescent="0.25">
      <c r="A86" s="304">
        <v>67</v>
      </c>
      <c r="B86" s="105" t="s">
        <v>125</v>
      </c>
      <c r="C86" s="253">
        <v>50</v>
      </c>
      <c r="D86" s="260" t="s">
        <v>65</v>
      </c>
      <c r="E86" s="105" t="s">
        <v>66</v>
      </c>
      <c r="F86" s="253">
        <v>42000</v>
      </c>
      <c r="G86" s="253">
        <v>0</v>
      </c>
      <c r="H86" s="253">
        <v>0</v>
      </c>
      <c r="I86" s="253">
        <v>0</v>
      </c>
      <c r="J86" s="253">
        <v>0</v>
      </c>
      <c r="K86" s="254">
        <f>F86/1.19</f>
        <v>35294.117647058825</v>
      </c>
      <c r="L86" s="254">
        <f t="shared" ref="L86:O87" si="59">G86/1.19</f>
        <v>0</v>
      </c>
      <c r="M86" s="254">
        <f t="shared" si="59"/>
        <v>0</v>
      </c>
      <c r="N86" s="254">
        <f t="shared" si="59"/>
        <v>0</v>
      </c>
      <c r="O86" s="254">
        <f t="shared" si="59"/>
        <v>0</v>
      </c>
      <c r="P86" s="121">
        <f t="shared" si="56"/>
        <v>35294.117647058825</v>
      </c>
      <c r="Q86" s="255" t="s">
        <v>114</v>
      </c>
      <c r="R86" s="97" t="s">
        <v>284</v>
      </c>
      <c r="S86" s="97" t="s">
        <v>285</v>
      </c>
    </row>
    <row r="87" spans="1:19" ht="31.5" customHeight="1" thickBot="1" x14ac:dyDescent="0.25">
      <c r="A87" s="304">
        <v>68</v>
      </c>
      <c r="B87" s="91" t="s">
        <v>125</v>
      </c>
      <c r="C87" s="40">
        <v>51</v>
      </c>
      <c r="D87" s="50" t="s">
        <v>67</v>
      </c>
      <c r="E87" s="91" t="s">
        <v>68</v>
      </c>
      <c r="F87" s="66">
        <v>4000</v>
      </c>
      <c r="G87" s="66">
        <v>0</v>
      </c>
      <c r="H87" s="66">
        <v>0</v>
      </c>
      <c r="I87" s="66">
        <v>0</v>
      </c>
      <c r="J87" s="66">
        <v>0</v>
      </c>
      <c r="K87" s="85">
        <f>F87/1.19</f>
        <v>3361.3445378151264</v>
      </c>
      <c r="L87" s="85">
        <f t="shared" si="59"/>
        <v>0</v>
      </c>
      <c r="M87" s="85">
        <f t="shared" si="59"/>
        <v>0</v>
      </c>
      <c r="N87" s="85">
        <f t="shared" si="59"/>
        <v>0</v>
      </c>
      <c r="O87" s="85">
        <f t="shared" si="59"/>
        <v>0</v>
      </c>
      <c r="P87" s="121">
        <f t="shared" si="56"/>
        <v>3361.3445378151264</v>
      </c>
      <c r="Q87" s="93" t="s">
        <v>114</v>
      </c>
      <c r="R87" s="97" t="s">
        <v>278</v>
      </c>
      <c r="S87" s="101" t="s">
        <v>278</v>
      </c>
    </row>
    <row r="88" spans="1:19" ht="24" customHeight="1" thickBot="1" x14ac:dyDescent="0.25">
      <c r="A88" s="304">
        <v>69</v>
      </c>
      <c r="B88" s="91"/>
      <c r="C88" s="40"/>
      <c r="D88" s="50" t="s">
        <v>69</v>
      </c>
      <c r="E88" s="91"/>
      <c r="F88" s="66">
        <f>SUM(F86:F87)</f>
        <v>46000</v>
      </c>
      <c r="G88" s="66">
        <f t="shared" ref="G88:H88" si="60">SUM(G86:G87)</f>
        <v>0</v>
      </c>
      <c r="H88" s="66">
        <f t="shared" si="60"/>
        <v>0</v>
      </c>
      <c r="I88" s="66">
        <f>SUM(I86:I87)</f>
        <v>0</v>
      </c>
      <c r="J88" s="66">
        <f>SUM(J86:J87)</f>
        <v>0</v>
      </c>
      <c r="K88" s="85">
        <f>SUM(K86:K87)</f>
        <v>38655.462184873948</v>
      </c>
      <c r="L88" s="85">
        <f t="shared" ref="L88:M88" si="61">SUM(L86:L87)</f>
        <v>0</v>
      </c>
      <c r="M88" s="85">
        <f t="shared" si="61"/>
        <v>0</v>
      </c>
      <c r="N88" s="85">
        <f>SUM(N86:N87)</f>
        <v>0</v>
      </c>
      <c r="O88" s="85">
        <f>SUM(O86:O87)</f>
        <v>0</v>
      </c>
      <c r="P88" s="121">
        <f t="shared" si="56"/>
        <v>38655.462184873948</v>
      </c>
      <c r="Q88" s="98"/>
      <c r="R88" s="123"/>
      <c r="S88" s="124"/>
    </row>
    <row r="89" spans="1:19" ht="29.25" customHeight="1" thickBot="1" x14ac:dyDescent="0.25">
      <c r="A89" s="304">
        <v>70</v>
      </c>
      <c r="B89" s="91"/>
      <c r="C89" s="40"/>
      <c r="D89" s="50" t="s">
        <v>70</v>
      </c>
      <c r="E89" s="91"/>
      <c r="F89" s="125"/>
      <c r="G89" s="42"/>
      <c r="H89" s="42"/>
      <c r="I89" s="42"/>
      <c r="J89" s="42"/>
      <c r="K89" s="85"/>
      <c r="L89" s="85"/>
      <c r="M89" s="85"/>
      <c r="N89" s="85"/>
      <c r="O89" s="85"/>
      <c r="P89" s="121"/>
      <c r="Q89" s="98"/>
      <c r="R89" s="123"/>
      <c r="S89" s="124"/>
    </row>
    <row r="90" spans="1:19" s="13" customFormat="1" ht="37.5" customHeight="1" thickBot="1" x14ac:dyDescent="0.25">
      <c r="A90" s="304">
        <v>71</v>
      </c>
      <c r="B90" s="105" t="s">
        <v>71</v>
      </c>
      <c r="C90" s="253">
        <v>52</v>
      </c>
      <c r="D90" s="260" t="s">
        <v>182</v>
      </c>
      <c r="E90" s="105" t="s">
        <v>64</v>
      </c>
      <c r="F90" s="253">
        <v>19000</v>
      </c>
      <c r="G90" s="253">
        <v>0</v>
      </c>
      <c r="H90" s="253">
        <v>0</v>
      </c>
      <c r="I90" s="253">
        <v>0</v>
      </c>
      <c r="J90" s="253">
        <v>0</v>
      </c>
      <c r="K90" s="254">
        <f t="shared" ref="K90:O91" si="62">F90/1.19</f>
        <v>15966.386554621849</v>
      </c>
      <c r="L90" s="254">
        <f t="shared" si="62"/>
        <v>0</v>
      </c>
      <c r="M90" s="254">
        <f t="shared" si="62"/>
        <v>0</v>
      </c>
      <c r="N90" s="254">
        <f t="shared" si="62"/>
        <v>0</v>
      </c>
      <c r="O90" s="254">
        <f t="shared" si="62"/>
        <v>0</v>
      </c>
      <c r="P90" s="121">
        <f>K90+N90</f>
        <v>15966.386554621849</v>
      </c>
      <c r="Q90" s="255" t="s">
        <v>114</v>
      </c>
      <c r="R90" s="97" t="s">
        <v>268</v>
      </c>
      <c r="S90" s="126" t="s">
        <v>270</v>
      </c>
    </row>
    <row r="91" spans="1:19" s="47" customFormat="1" ht="32.25" customHeight="1" thickBot="1" x14ac:dyDescent="0.25">
      <c r="A91" s="304">
        <v>72</v>
      </c>
      <c r="B91" s="229" t="s">
        <v>71</v>
      </c>
      <c r="C91" s="227">
        <v>53</v>
      </c>
      <c r="D91" s="50" t="s">
        <v>256</v>
      </c>
      <c r="E91" s="229" t="s">
        <v>257</v>
      </c>
      <c r="F91" s="228">
        <v>119000</v>
      </c>
      <c r="G91" s="228">
        <v>0</v>
      </c>
      <c r="H91" s="228">
        <v>0</v>
      </c>
      <c r="I91" s="228">
        <v>0</v>
      </c>
      <c r="J91" s="228">
        <v>0</v>
      </c>
      <c r="K91" s="225">
        <f t="shared" si="62"/>
        <v>100000</v>
      </c>
      <c r="L91" s="225">
        <f t="shared" ref="L91:L92" si="63">G91/1.19</f>
        <v>0</v>
      </c>
      <c r="M91" s="225">
        <f t="shared" ref="M91:M92" si="64">H91/1.19</f>
        <v>0</v>
      </c>
      <c r="N91" s="225">
        <f t="shared" ref="N91:N92" si="65">I91/1.19</f>
        <v>0</v>
      </c>
      <c r="O91" s="225">
        <f t="shared" ref="O91:O92" si="66">J91/1.19</f>
        <v>0</v>
      </c>
      <c r="P91" s="121">
        <f>K91+N91</f>
        <v>100000</v>
      </c>
      <c r="Q91" s="226" t="s">
        <v>114</v>
      </c>
      <c r="R91" s="97" t="s">
        <v>284</v>
      </c>
      <c r="S91" s="97" t="s">
        <v>285</v>
      </c>
    </row>
    <row r="92" spans="1:19" s="47" customFormat="1" ht="27" customHeight="1" thickBot="1" x14ac:dyDescent="0.25">
      <c r="A92" s="320">
        <v>73</v>
      </c>
      <c r="B92" s="322" t="s">
        <v>71</v>
      </c>
      <c r="C92" s="320">
        <v>53.1</v>
      </c>
      <c r="D92" s="50" t="s">
        <v>328</v>
      </c>
      <c r="E92" s="322" t="s">
        <v>329</v>
      </c>
      <c r="F92" s="321">
        <v>0</v>
      </c>
      <c r="G92" s="321">
        <v>0</v>
      </c>
      <c r="H92" s="321">
        <v>1000</v>
      </c>
      <c r="I92" s="321">
        <v>0</v>
      </c>
      <c r="J92" s="321">
        <v>0</v>
      </c>
      <c r="K92" s="318">
        <f>F92/1.19</f>
        <v>0</v>
      </c>
      <c r="L92" s="318">
        <f t="shared" si="63"/>
        <v>0</v>
      </c>
      <c r="M92" s="318">
        <f t="shared" si="64"/>
        <v>840.3361344537816</v>
      </c>
      <c r="N92" s="318">
        <f t="shared" si="65"/>
        <v>0</v>
      </c>
      <c r="O92" s="318">
        <f t="shared" si="66"/>
        <v>0</v>
      </c>
      <c r="P92" s="121">
        <f>K92+L92+M92+N92+O92</f>
        <v>840.3361344537816</v>
      </c>
      <c r="Q92" s="319" t="s">
        <v>114</v>
      </c>
      <c r="R92" s="97" t="s">
        <v>284</v>
      </c>
      <c r="S92" s="97" t="s">
        <v>279</v>
      </c>
    </row>
    <row r="93" spans="1:19" ht="28.5" customHeight="1" thickBot="1" x14ac:dyDescent="0.25">
      <c r="A93" s="320">
        <v>74</v>
      </c>
      <c r="B93" s="91"/>
      <c r="C93" s="40"/>
      <c r="D93" s="71" t="s">
        <v>193</v>
      </c>
      <c r="E93" s="91"/>
      <c r="F93" s="66">
        <f>SUM(F90:F92)</f>
        <v>138000</v>
      </c>
      <c r="G93" s="66">
        <f>SUM(G90:G92)</f>
        <v>0</v>
      </c>
      <c r="H93" s="66">
        <f>SUM(H90:H92)</f>
        <v>1000</v>
      </c>
      <c r="I93" s="66">
        <f>SUM(I90:I92)</f>
        <v>0</v>
      </c>
      <c r="J93" s="66">
        <v>0</v>
      </c>
      <c r="K93" s="85">
        <f>K90+K91+K92</f>
        <v>115966.38655462184</v>
      </c>
      <c r="L93" s="318">
        <f t="shared" ref="L93:P93" si="67">L90+L91+L92</f>
        <v>0</v>
      </c>
      <c r="M93" s="318">
        <f t="shared" si="67"/>
        <v>840.3361344537816</v>
      </c>
      <c r="N93" s="318">
        <f t="shared" si="67"/>
        <v>0</v>
      </c>
      <c r="O93" s="318">
        <f t="shared" si="67"/>
        <v>0</v>
      </c>
      <c r="P93" s="318">
        <f t="shared" si="67"/>
        <v>116806.72268907563</v>
      </c>
      <c r="Q93" s="98"/>
      <c r="R93" s="109"/>
      <c r="S93" s="110"/>
    </row>
    <row r="94" spans="1:19" ht="25.5" customHeight="1" thickBot="1" x14ac:dyDescent="0.25">
      <c r="A94" s="320">
        <v>75</v>
      </c>
      <c r="B94" s="91"/>
      <c r="C94" s="40"/>
      <c r="D94" s="50" t="s">
        <v>126</v>
      </c>
      <c r="E94" s="91"/>
      <c r="F94" s="66"/>
      <c r="G94" s="42"/>
      <c r="H94" s="42"/>
      <c r="I94" s="42"/>
      <c r="J94" s="42"/>
      <c r="K94" s="85">
        <f>K19+K21+K23+K26+K30+K34+K39+K43+K67+K71+K76+K79+K83+K84+K85+K88+K93</f>
        <v>1402806.6764320408</v>
      </c>
      <c r="L94" s="85">
        <f t="shared" ref="L94:P94" si="68">L19+L21+L23+L26+L30+L34+L39+L43+L67+L71+L76+L79+L83+L84+L85+L88+L93</f>
        <v>168734.09914424486</v>
      </c>
      <c r="M94" s="85">
        <f t="shared" si="68"/>
        <v>533698.24994217872</v>
      </c>
      <c r="N94" s="85">
        <f t="shared" si="68"/>
        <v>26239.560044201171</v>
      </c>
      <c r="O94" s="85">
        <f t="shared" si="68"/>
        <v>28463.49548993909</v>
      </c>
      <c r="P94" s="85">
        <f t="shared" si="68"/>
        <v>2159942.0810526046</v>
      </c>
      <c r="Q94" s="98"/>
      <c r="R94" s="109"/>
      <c r="S94" s="110"/>
    </row>
    <row r="95" spans="1:19" ht="34.5" customHeight="1" thickBot="1" x14ac:dyDescent="0.25">
      <c r="A95" s="320">
        <v>76</v>
      </c>
      <c r="B95" s="40"/>
      <c r="C95" s="40"/>
      <c r="D95" s="50" t="s">
        <v>331</v>
      </c>
      <c r="E95" s="91"/>
      <c r="F95" s="66"/>
      <c r="G95" s="42"/>
      <c r="H95" s="42"/>
      <c r="I95" s="42"/>
      <c r="J95" s="42"/>
      <c r="K95" s="85"/>
      <c r="L95" s="85"/>
      <c r="M95" s="85"/>
      <c r="N95" s="85"/>
      <c r="O95" s="85"/>
      <c r="P95" s="121"/>
      <c r="Q95" s="98"/>
      <c r="R95" s="102"/>
      <c r="S95" s="103"/>
    </row>
    <row r="96" spans="1:19" s="47" customFormat="1" ht="41.25" customHeight="1" thickBot="1" x14ac:dyDescent="0.25">
      <c r="A96" s="323">
        <v>77</v>
      </c>
      <c r="B96" s="323" t="s">
        <v>179</v>
      </c>
      <c r="C96" s="323">
        <v>53.2</v>
      </c>
      <c r="D96" s="328" t="s">
        <v>333</v>
      </c>
      <c r="E96" s="324" t="s">
        <v>180</v>
      </c>
      <c r="F96" s="325">
        <v>75000</v>
      </c>
      <c r="G96" s="325">
        <v>0</v>
      </c>
      <c r="H96" s="325">
        <v>0</v>
      </c>
      <c r="I96" s="325">
        <v>0</v>
      </c>
      <c r="J96" s="325">
        <v>0</v>
      </c>
      <c r="K96" s="326">
        <f>F96/1.19</f>
        <v>63025.210084033613</v>
      </c>
      <c r="L96" s="326">
        <f t="shared" ref="L96:O97" si="69">G96/1.19</f>
        <v>0</v>
      </c>
      <c r="M96" s="326">
        <f t="shared" si="69"/>
        <v>0</v>
      </c>
      <c r="N96" s="326">
        <f t="shared" si="69"/>
        <v>0</v>
      </c>
      <c r="O96" s="326">
        <f t="shared" si="69"/>
        <v>0</v>
      </c>
      <c r="P96" s="326">
        <f>K96</f>
        <v>63025.210084033613</v>
      </c>
      <c r="Q96" s="327" t="s">
        <v>336</v>
      </c>
      <c r="R96" s="88" t="s">
        <v>270</v>
      </c>
      <c r="S96" s="89" t="s">
        <v>272</v>
      </c>
    </row>
    <row r="97" spans="1:37" s="47" customFormat="1" ht="34.5" customHeight="1" thickBot="1" x14ac:dyDescent="0.25">
      <c r="A97" s="323">
        <v>78</v>
      </c>
      <c r="B97" s="323" t="s">
        <v>179</v>
      </c>
      <c r="C97" s="323">
        <v>53.3</v>
      </c>
      <c r="D97" s="328" t="s">
        <v>334</v>
      </c>
      <c r="E97" s="324" t="s">
        <v>335</v>
      </c>
      <c r="F97" s="325">
        <v>159000</v>
      </c>
      <c r="G97" s="325">
        <v>0</v>
      </c>
      <c r="H97" s="325">
        <v>0</v>
      </c>
      <c r="I97" s="325">
        <v>0</v>
      </c>
      <c r="J97" s="325">
        <v>0</v>
      </c>
      <c r="K97" s="326">
        <f>F97/1.19</f>
        <v>133613.44537815126</v>
      </c>
      <c r="L97" s="326">
        <f t="shared" si="69"/>
        <v>0</v>
      </c>
      <c r="M97" s="326">
        <f t="shared" si="69"/>
        <v>0</v>
      </c>
      <c r="N97" s="326">
        <f t="shared" si="69"/>
        <v>0</v>
      </c>
      <c r="O97" s="326">
        <f t="shared" si="69"/>
        <v>0</v>
      </c>
      <c r="P97" s="326">
        <f>K97</f>
        <v>133613.44537815126</v>
      </c>
      <c r="Q97" s="327" t="s">
        <v>336</v>
      </c>
      <c r="R97" s="88" t="s">
        <v>270</v>
      </c>
      <c r="S97" s="89" t="s">
        <v>272</v>
      </c>
    </row>
    <row r="98" spans="1:37" s="47" customFormat="1" ht="34.5" customHeight="1" thickBot="1" x14ac:dyDescent="0.25">
      <c r="A98" s="323">
        <v>79</v>
      </c>
      <c r="B98" s="323"/>
      <c r="C98" s="323"/>
      <c r="D98" s="50" t="s">
        <v>332</v>
      </c>
      <c r="E98" s="324"/>
      <c r="F98" s="325">
        <f>F96+F97</f>
        <v>234000</v>
      </c>
      <c r="G98" s="325">
        <f t="shared" ref="G98:K98" si="70">G96+G97</f>
        <v>0</v>
      </c>
      <c r="H98" s="325">
        <f t="shared" si="70"/>
        <v>0</v>
      </c>
      <c r="I98" s="325">
        <f t="shared" si="70"/>
        <v>0</v>
      </c>
      <c r="J98" s="325">
        <f t="shared" si="70"/>
        <v>0</v>
      </c>
      <c r="K98" s="326">
        <f t="shared" si="70"/>
        <v>196638.65546218486</v>
      </c>
      <c r="L98" s="326">
        <f t="shared" ref="L98" si="71">L96+L97</f>
        <v>0</v>
      </c>
      <c r="M98" s="326">
        <f t="shared" ref="M98" si="72">M96+M97</f>
        <v>0</v>
      </c>
      <c r="N98" s="326">
        <f t="shared" ref="N98" si="73">N96+N97</f>
        <v>0</v>
      </c>
      <c r="O98" s="326">
        <f t="shared" ref="O98" si="74">O96+O97</f>
        <v>0</v>
      </c>
      <c r="P98" s="326">
        <f t="shared" ref="P98" si="75">P96+P97</f>
        <v>196638.65546218486</v>
      </c>
      <c r="Q98" s="98"/>
      <c r="R98" s="102"/>
      <c r="S98" s="103"/>
    </row>
    <row r="99" spans="1:37" s="47" customFormat="1" ht="34.5" customHeight="1" thickBot="1" x14ac:dyDescent="0.25">
      <c r="A99" s="323">
        <v>80</v>
      </c>
      <c r="B99" s="323"/>
      <c r="C99" s="323"/>
      <c r="D99" s="50" t="s">
        <v>74</v>
      </c>
      <c r="E99" s="324"/>
      <c r="F99" s="325"/>
      <c r="G99" s="42"/>
      <c r="H99" s="42"/>
      <c r="I99" s="42"/>
      <c r="J99" s="42"/>
      <c r="K99" s="326"/>
      <c r="L99" s="326"/>
      <c r="M99" s="326"/>
      <c r="N99" s="326"/>
      <c r="O99" s="326"/>
      <c r="P99" s="121"/>
      <c r="Q99" s="98"/>
      <c r="R99" s="102"/>
      <c r="S99" s="103"/>
    </row>
    <row r="100" spans="1:37" ht="45.75" customHeight="1" thickBot="1" x14ac:dyDescent="0.25">
      <c r="A100" s="323">
        <v>81</v>
      </c>
      <c r="B100" s="40" t="s">
        <v>75</v>
      </c>
      <c r="C100" s="40">
        <v>54</v>
      </c>
      <c r="D100" s="50" t="s">
        <v>267</v>
      </c>
      <c r="E100" s="91" t="s">
        <v>99</v>
      </c>
      <c r="F100" s="66">
        <v>15000</v>
      </c>
      <c r="G100" s="66">
        <v>0</v>
      </c>
      <c r="H100" s="66">
        <v>0</v>
      </c>
      <c r="I100" s="66">
        <v>0</v>
      </c>
      <c r="J100" s="66">
        <v>0</v>
      </c>
      <c r="K100" s="85">
        <f t="shared" ref="K100:O102" si="76">F100/1.19</f>
        <v>12605.042016806723</v>
      </c>
      <c r="L100" s="85">
        <f t="shared" si="76"/>
        <v>0</v>
      </c>
      <c r="M100" s="85">
        <f t="shared" si="76"/>
        <v>0</v>
      </c>
      <c r="N100" s="85">
        <f t="shared" si="76"/>
        <v>0</v>
      </c>
      <c r="O100" s="85">
        <f t="shared" si="76"/>
        <v>0</v>
      </c>
      <c r="P100" s="121">
        <f>K100</f>
        <v>12605.042016806723</v>
      </c>
      <c r="Q100" s="245" t="s">
        <v>114</v>
      </c>
      <c r="R100" s="246" t="s">
        <v>319</v>
      </c>
      <c r="S100" s="246" t="s">
        <v>298</v>
      </c>
    </row>
    <row r="101" spans="1:37" s="47" customFormat="1" ht="45.75" customHeight="1" thickBot="1" x14ac:dyDescent="0.25">
      <c r="A101" s="323">
        <v>82</v>
      </c>
      <c r="B101" s="276" t="s">
        <v>75</v>
      </c>
      <c r="C101" s="276">
        <v>55</v>
      </c>
      <c r="D101" s="50" t="s">
        <v>302</v>
      </c>
      <c r="E101" s="278" t="s">
        <v>38</v>
      </c>
      <c r="F101" s="277">
        <v>45000</v>
      </c>
      <c r="G101" s="277">
        <v>0</v>
      </c>
      <c r="H101" s="277">
        <v>0</v>
      </c>
      <c r="I101" s="277">
        <v>0</v>
      </c>
      <c r="J101" s="277">
        <v>0</v>
      </c>
      <c r="K101" s="272">
        <f t="shared" si="76"/>
        <v>37815.126050420171</v>
      </c>
      <c r="L101" s="272">
        <f t="shared" ref="L101:L102" si="77">G101/1.19</f>
        <v>0</v>
      </c>
      <c r="M101" s="272">
        <f t="shared" ref="M101:M102" si="78">H101/1.19</f>
        <v>0</v>
      </c>
      <c r="N101" s="272">
        <f t="shared" ref="N101:N102" si="79">I101/1.19</f>
        <v>0</v>
      </c>
      <c r="O101" s="272">
        <f t="shared" ref="O101:O102" si="80">J101/1.19</f>
        <v>0</v>
      </c>
      <c r="P101" s="121">
        <f t="shared" ref="P101:P102" si="81">K101</f>
        <v>37815.126050420171</v>
      </c>
      <c r="Q101" s="273" t="s">
        <v>114</v>
      </c>
      <c r="R101" s="274" t="s">
        <v>269</v>
      </c>
      <c r="S101" s="274" t="s">
        <v>268</v>
      </c>
    </row>
    <row r="102" spans="1:37" s="47" customFormat="1" ht="45.75" customHeight="1" thickBot="1" x14ac:dyDescent="0.25">
      <c r="A102" s="323">
        <v>83</v>
      </c>
      <c r="B102" s="276" t="s">
        <v>75</v>
      </c>
      <c r="C102" s="276">
        <v>56</v>
      </c>
      <c r="D102" s="50" t="s">
        <v>303</v>
      </c>
      <c r="E102" s="278" t="s">
        <v>38</v>
      </c>
      <c r="F102" s="277">
        <v>45000</v>
      </c>
      <c r="G102" s="277">
        <v>0</v>
      </c>
      <c r="H102" s="277">
        <v>0</v>
      </c>
      <c r="I102" s="277">
        <v>0</v>
      </c>
      <c r="J102" s="277">
        <v>0</v>
      </c>
      <c r="K102" s="272">
        <f t="shared" si="76"/>
        <v>37815.126050420171</v>
      </c>
      <c r="L102" s="272">
        <f t="shared" si="77"/>
        <v>0</v>
      </c>
      <c r="M102" s="272">
        <f t="shared" si="78"/>
        <v>0</v>
      </c>
      <c r="N102" s="272">
        <f t="shared" si="79"/>
        <v>0</v>
      </c>
      <c r="O102" s="272">
        <f t="shared" si="80"/>
        <v>0</v>
      </c>
      <c r="P102" s="121">
        <f t="shared" si="81"/>
        <v>37815.126050420171</v>
      </c>
      <c r="Q102" s="273" t="s">
        <v>114</v>
      </c>
      <c r="R102" s="274" t="s">
        <v>269</v>
      </c>
      <c r="S102" s="274" t="s">
        <v>268</v>
      </c>
    </row>
    <row r="103" spans="1:37" ht="29.25" customHeight="1" thickBot="1" x14ac:dyDescent="0.25">
      <c r="A103" s="323">
        <v>84</v>
      </c>
      <c r="B103" s="40"/>
      <c r="C103" s="40"/>
      <c r="D103" s="50" t="s">
        <v>76</v>
      </c>
      <c r="E103" s="91"/>
      <c r="F103" s="66">
        <f>SUM(F100:F102)</f>
        <v>105000</v>
      </c>
      <c r="G103" s="277">
        <f t="shared" ref="G103:K103" si="82">SUM(G100:G102)</f>
        <v>0</v>
      </c>
      <c r="H103" s="277">
        <f t="shared" si="82"/>
        <v>0</v>
      </c>
      <c r="I103" s="277">
        <f t="shared" si="82"/>
        <v>0</v>
      </c>
      <c r="J103" s="277">
        <f t="shared" si="82"/>
        <v>0</v>
      </c>
      <c r="K103" s="272">
        <f t="shared" si="82"/>
        <v>88235.294117647063</v>
      </c>
      <c r="L103" s="272">
        <f t="shared" ref="L103" si="83">SUM(L100:L102)</f>
        <v>0</v>
      </c>
      <c r="M103" s="272">
        <f t="shared" ref="M103" si="84">SUM(M100:M102)</f>
        <v>0</v>
      </c>
      <c r="N103" s="272">
        <f t="shared" ref="N103" si="85">SUM(N100:N102)</f>
        <v>0</v>
      </c>
      <c r="O103" s="272">
        <f t="shared" ref="O103" si="86">SUM(O100:O102)</f>
        <v>0</v>
      </c>
      <c r="P103" s="272">
        <f t="shared" ref="P103" si="87">SUM(P100:P102)</f>
        <v>88235.294117647063</v>
      </c>
      <c r="Q103" s="98"/>
      <c r="R103" s="109"/>
      <c r="S103" s="110"/>
    </row>
    <row r="104" spans="1:37" ht="30.75" customHeight="1" thickBot="1" x14ac:dyDescent="0.25">
      <c r="A104" s="323">
        <v>85</v>
      </c>
      <c r="B104" s="40"/>
      <c r="C104" s="40"/>
      <c r="D104" s="61" t="s">
        <v>77</v>
      </c>
      <c r="E104" s="91"/>
      <c r="F104" s="41"/>
      <c r="G104" s="41"/>
      <c r="H104" s="41"/>
      <c r="I104" s="41"/>
      <c r="J104" s="41"/>
      <c r="K104" s="85">
        <f>K94+K98+K103</f>
        <v>1687680.6260118727</v>
      </c>
      <c r="L104" s="326">
        <f t="shared" ref="L104:P104" si="88">L94+L98+L103</f>
        <v>168734.09914424486</v>
      </c>
      <c r="M104" s="326">
        <f t="shared" si="88"/>
        <v>533698.24994217872</v>
      </c>
      <c r="N104" s="326">
        <f t="shared" si="88"/>
        <v>26239.560044201171</v>
      </c>
      <c r="O104" s="326">
        <f t="shared" si="88"/>
        <v>28463.49548993909</v>
      </c>
      <c r="P104" s="326">
        <f t="shared" si="88"/>
        <v>2444816.0306324367</v>
      </c>
      <c r="Q104" s="98"/>
      <c r="R104" s="102"/>
      <c r="S104" s="103"/>
    </row>
    <row r="105" spans="1:37" s="9" customFormat="1" ht="26.25" customHeight="1" thickBot="1" x14ac:dyDescent="0.25">
      <c r="A105" s="323">
        <v>86</v>
      </c>
      <c r="B105" s="40"/>
      <c r="C105" s="40"/>
      <c r="D105" s="61" t="s">
        <v>185</v>
      </c>
      <c r="E105" s="91"/>
      <c r="F105" s="85" t="s">
        <v>138</v>
      </c>
      <c r="G105" s="66"/>
      <c r="H105" s="66"/>
      <c r="I105" s="66"/>
      <c r="J105" s="66"/>
      <c r="K105" s="85"/>
      <c r="L105" s="85"/>
      <c r="M105" s="85"/>
      <c r="N105" s="85"/>
      <c r="O105" s="85"/>
      <c r="P105" s="121"/>
      <c r="Q105" s="98"/>
      <c r="R105" s="102"/>
      <c r="S105" s="103"/>
      <c r="T105" s="8"/>
      <c r="U105" s="8"/>
      <c r="V105" s="8"/>
      <c r="W105" s="8"/>
      <c r="X105" s="8"/>
      <c r="Y105" s="8"/>
      <c r="Z105" s="8"/>
      <c r="AA105" s="8"/>
      <c r="AB105" s="8"/>
      <c r="AC105" s="8"/>
      <c r="AD105" s="8"/>
      <c r="AE105" s="8"/>
      <c r="AF105" s="8"/>
      <c r="AG105" s="8"/>
      <c r="AH105" s="8"/>
      <c r="AI105" s="8"/>
      <c r="AJ105" s="8"/>
      <c r="AK105" s="8"/>
    </row>
    <row r="106" spans="1:37" ht="38.25" customHeight="1" thickBot="1" x14ac:dyDescent="0.25">
      <c r="A106" s="323">
        <v>87</v>
      </c>
      <c r="B106" s="40" t="s">
        <v>78</v>
      </c>
      <c r="C106" s="40">
        <v>57</v>
      </c>
      <c r="D106" s="50" t="s">
        <v>79</v>
      </c>
      <c r="E106" s="91" t="s">
        <v>80</v>
      </c>
      <c r="F106" s="66">
        <v>50000</v>
      </c>
      <c r="G106" s="66">
        <v>0</v>
      </c>
      <c r="H106" s="66">
        <v>0</v>
      </c>
      <c r="I106" s="66">
        <v>0</v>
      </c>
      <c r="J106" s="66">
        <v>0</v>
      </c>
      <c r="K106" s="85">
        <f>F106/1.09</f>
        <v>45871.559633027522</v>
      </c>
      <c r="L106" s="85">
        <f>G106/1.09</f>
        <v>0</v>
      </c>
      <c r="M106" s="85">
        <f>H106/1.09</f>
        <v>0</v>
      </c>
      <c r="N106" s="85">
        <f>I106/1.09</f>
        <v>0</v>
      </c>
      <c r="O106" s="85">
        <f>J106/1.09</f>
        <v>0</v>
      </c>
      <c r="P106" s="121">
        <f>K106</f>
        <v>45871.559633027522</v>
      </c>
      <c r="Q106" s="357" t="s">
        <v>160</v>
      </c>
      <c r="R106" s="358" t="s">
        <v>270</v>
      </c>
      <c r="S106" s="360" t="s">
        <v>273</v>
      </c>
    </row>
    <row r="107" spans="1:37" ht="24" customHeight="1" thickBot="1" x14ac:dyDescent="0.25">
      <c r="A107" s="323">
        <v>88</v>
      </c>
      <c r="B107" s="40" t="s">
        <v>53</v>
      </c>
      <c r="C107" s="40">
        <v>58</v>
      </c>
      <c r="D107" s="50" t="s">
        <v>100</v>
      </c>
      <c r="E107" s="91" t="s">
        <v>81</v>
      </c>
      <c r="F107" s="66">
        <v>50000</v>
      </c>
      <c r="G107" s="66">
        <v>0</v>
      </c>
      <c r="H107" s="66">
        <v>0</v>
      </c>
      <c r="I107" s="66">
        <v>0</v>
      </c>
      <c r="J107" s="66">
        <v>0</v>
      </c>
      <c r="K107" s="85">
        <f>F107/1.19</f>
        <v>42016.806722689078</v>
      </c>
      <c r="L107" s="85">
        <f t="shared" ref="L107:O108" si="89">G107/1.09</f>
        <v>0</v>
      </c>
      <c r="M107" s="85">
        <f t="shared" si="89"/>
        <v>0</v>
      </c>
      <c r="N107" s="85">
        <f t="shared" si="89"/>
        <v>0</v>
      </c>
      <c r="O107" s="85">
        <f t="shared" si="89"/>
        <v>0</v>
      </c>
      <c r="P107" s="121">
        <f>K107</f>
        <v>42016.806722689078</v>
      </c>
      <c r="Q107" s="374"/>
      <c r="R107" s="358"/>
      <c r="S107" s="360"/>
    </row>
    <row r="108" spans="1:37" ht="24" customHeight="1" thickBot="1" x14ac:dyDescent="0.25">
      <c r="A108" s="323">
        <v>89</v>
      </c>
      <c r="B108" s="40" t="s">
        <v>54</v>
      </c>
      <c r="C108" s="40">
        <v>59</v>
      </c>
      <c r="D108" s="50" t="s">
        <v>82</v>
      </c>
      <c r="E108" s="91" t="s">
        <v>13</v>
      </c>
      <c r="F108" s="66">
        <v>15000</v>
      </c>
      <c r="G108" s="66">
        <v>0</v>
      </c>
      <c r="H108" s="66">
        <v>0</v>
      </c>
      <c r="I108" s="66">
        <v>0</v>
      </c>
      <c r="J108" s="66">
        <v>0</v>
      </c>
      <c r="K108" s="85">
        <f>F108/1.19</f>
        <v>12605.042016806723</v>
      </c>
      <c r="L108" s="85">
        <f t="shared" si="89"/>
        <v>0</v>
      </c>
      <c r="M108" s="85">
        <f t="shared" si="89"/>
        <v>0</v>
      </c>
      <c r="N108" s="85">
        <f t="shared" si="89"/>
        <v>0</v>
      </c>
      <c r="O108" s="85">
        <f t="shared" si="89"/>
        <v>0</v>
      </c>
      <c r="P108" s="121">
        <f>K108</f>
        <v>12605.042016806723</v>
      </c>
      <c r="Q108" s="374"/>
      <c r="R108" s="358"/>
      <c r="S108" s="360"/>
    </row>
    <row r="109" spans="1:37" ht="27.75" customHeight="1" thickBot="1" x14ac:dyDescent="0.25">
      <c r="A109" s="323">
        <v>90</v>
      </c>
      <c r="B109" s="58"/>
      <c r="C109" s="40"/>
      <c r="D109" s="50" t="s">
        <v>83</v>
      </c>
      <c r="E109" s="91"/>
      <c r="F109" s="66">
        <f t="shared" ref="F109:M109" si="90">SUM(F106:F108)</f>
        <v>115000</v>
      </c>
      <c r="G109" s="66">
        <f t="shared" si="90"/>
        <v>0</v>
      </c>
      <c r="H109" s="66">
        <f t="shared" si="90"/>
        <v>0</v>
      </c>
      <c r="I109" s="66">
        <f t="shared" si="90"/>
        <v>0</v>
      </c>
      <c r="J109" s="66">
        <f t="shared" si="90"/>
        <v>0</v>
      </c>
      <c r="K109" s="85">
        <f>SUM(K106:K108)</f>
        <v>100493.40837252332</v>
      </c>
      <c r="L109" s="85">
        <f t="shared" si="90"/>
        <v>0</v>
      </c>
      <c r="M109" s="85">
        <f t="shared" si="90"/>
        <v>0</v>
      </c>
      <c r="N109" s="85">
        <f>SUM(N106:N108)</f>
        <v>0</v>
      </c>
      <c r="O109" s="85">
        <f>SUM(O106:O108)</f>
        <v>0</v>
      </c>
      <c r="P109" s="121">
        <f>K109</f>
        <v>100493.40837252332</v>
      </c>
      <c r="Q109" s="98"/>
      <c r="R109" s="102"/>
      <c r="S109" s="103"/>
    </row>
    <row r="110" spans="1:37" s="39" customFormat="1" ht="27.75" customHeight="1" x14ac:dyDescent="0.2">
      <c r="A110" s="127"/>
      <c r="B110" s="128"/>
      <c r="C110" s="127"/>
      <c r="D110" s="129"/>
      <c r="E110" s="130"/>
      <c r="F110" s="131"/>
      <c r="G110" s="131"/>
      <c r="H110" s="131"/>
      <c r="I110" s="131"/>
      <c r="J110" s="131"/>
      <c r="K110" s="132"/>
      <c r="L110" s="132"/>
      <c r="M110" s="132"/>
      <c r="N110" s="132"/>
      <c r="O110" s="132"/>
      <c r="P110" s="133"/>
      <c r="Q110" s="132"/>
      <c r="R110" s="134"/>
      <c r="S110" s="135"/>
    </row>
    <row r="111" spans="1:37" x14ac:dyDescent="0.2">
      <c r="A111" s="135"/>
      <c r="B111" s="68"/>
      <c r="C111" s="68"/>
      <c r="D111" s="69"/>
      <c r="E111" s="136"/>
      <c r="F111" s="137"/>
      <c r="G111" s="138"/>
      <c r="H111" s="138"/>
      <c r="I111" s="138"/>
      <c r="J111" s="138"/>
      <c r="K111" s="139"/>
      <c r="L111" s="68"/>
      <c r="M111" s="68"/>
      <c r="N111" s="140"/>
      <c r="O111" s="140"/>
      <c r="P111" s="140"/>
      <c r="Q111" s="140"/>
      <c r="R111" s="141"/>
      <c r="S111" s="138"/>
    </row>
    <row r="112" spans="1:37" x14ac:dyDescent="0.25">
      <c r="A112" s="68"/>
      <c r="B112" s="68"/>
      <c r="C112" s="68"/>
      <c r="D112" s="69" t="s">
        <v>288</v>
      </c>
      <c r="E112" s="68"/>
      <c r="F112" s="68"/>
      <c r="G112" s="138"/>
      <c r="H112" s="138"/>
      <c r="I112" s="138"/>
      <c r="J112" s="138"/>
      <c r="K112" s="362" t="s">
        <v>287</v>
      </c>
      <c r="L112" s="362"/>
      <c r="M112" s="69"/>
      <c r="N112" s="143"/>
      <c r="O112" s="333" t="s">
        <v>242</v>
      </c>
      <c r="P112" s="333"/>
      <c r="Q112" s="145" t="s">
        <v>119</v>
      </c>
      <c r="R112" s="332" t="s">
        <v>244</v>
      </c>
      <c r="S112" s="332"/>
    </row>
    <row r="113" spans="1:20" ht="15.75" customHeight="1" x14ac:dyDescent="0.25">
      <c r="A113" s="329" t="s">
        <v>194</v>
      </c>
      <c r="B113" s="329"/>
      <c r="C113" s="329"/>
      <c r="D113" s="329"/>
      <c r="E113" s="361" t="s">
        <v>316</v>
      </c>
      <c r="F113" s="361"/>
      <c r="G113" s="361"/>
      <c r="H113" s="361"/>
      <c r="I113" s="361"/>
      <c r="J113" s="361"/>
      <c r="K113" s="361"/>
      <c r="L113" s="361"/>
      <c r="M113" s="361"/>
      <c r="N113" s="149" t="s">
        <v>243</v>
      </c>
      <c r="O113" s="149"/>
      <c r="P113" s="149"/>
      <c r="Q113" s="150"/>
      <c r="R113" s="331" t="s">
        <v>245</v>
      </c>
      <c r="S113" s="331"/>
    </row>
    <row r="114" spans="1:20" ht="15.75" customHeight="1" x14ac:dyDescent="0.25">
      <c r="A114" s="68"/>
      <c r="B114" s="329" t="s">
        <v>259</v>
      </c>
      <c r="C114" s="329"/>
      <c r="D114" s="329"/>
      <c r="E114" s="68"/>
      <c r="F114" s="151"/>
      <c r="G114" s="138"/>
      <c r="H114" s="138"/>
      <c r="I114" s="138"/>
      <c r="J114" s="138"/>
      <c r="K114" s="332" t="s">
        <v>101</v>
      </c>
      <c r="L114" s="332"/>
      <c r="M114" s="130"/>
      <c r="N114" s="152"/>
      <c r="O114" s="333" t="s">
        <v>227</v>
      </c>
      <c r="P114" s="333"/>
      <c r="Q114" s="153"/>
      <c r="R114" s="153"/>
      <c r="S114" s="138"/>
    </row>
    <row r="115" spans="1:20" ht="17.25" customHeight="1" x14ac:dyDescent="0.25">
      <c r="D115" s="14"/>
      <c r="E115" s="1"/>
      <c r="F115" s="15"/>
      <c r="L115" s="12"/>
      <c r="M115" s="12"/>
      <c r="N115" s="12"/>
      <c r="O115" s="12"/>
      <c r="P115" s="12"/>
      <c r="Q115" s="12"/>
      <c r="R115" s="375"/>
      <c r="S115" s="375"/>
      <c r="T115" s="16"/>
    </row>
  </sheetData>
  <mergeCells count="84">
    <mergeCell ref="R5:S5"/>
    <mergeCell ref="E2:N2"/>
    <mergeCell ref="D6:D8"/>
    <mergeCell ref="E6:E8"/>
    <mergeCell ref="C6:C8"/>
    <mergeCell ref="B6:B8"/>
    <mergeCell ref="R6:R8"/>
    <mergeCell ref="S6:S8"/>
    <mergeCell ref="N7:N8"/>
    <mergeCell ref="O7:O8"/>
    <mergeCell ref="P7:P8"/>
    <mergeCell ref="Q6:Q8"/>
    <mergeCell ref="R115:S115"/>
    <mergeCell ref="R112:S112"/>
    <mergeCell ref="A6:A8"/>
    <mergeCell ref="K7:K8"/>
    <mergeCell ref="L7:L8"/>
    <mergeCell ref="M7:M8"/>
    <mergeCell ref="B69:B70"/>
    <mergeCell ref="C69:C70"/>
    <mergeCell ref="D69:D70"/>
    <mergeCell ref="E69:E70"/>
    <mergeCell ref="F69:F70"/>
    <mergeCell ref="C9:C16"/>
    <mergeCell ref="B9:B16"/>
    <mergeCell ref="D9:D18"/>
    <mergeCell ref="M69:M70"/>
    <mergeCell ref="A9:A18"/>
    <mergeCell ref="Q106:Q108"/>
    <mergeCell ref="L72:L73"/>
    <mergeCell ref="O69:O70"/>
    <mergeCell ref="O72:O73"/>
    <mergeCell ref="Q72:Q73"/>
    <mergeCell ref="R22:S24"/>
    <mergeCell ref="S72:S73"/>
    <mergeCell ref="I72:I73"/>
    <mergeCell ref="Q27:Q29"/>
    <mergeCell ref="P69:P70"/>
    <mergeCell ref="N69:N70"/>
    <mergeCell ref="J72:J73"/>
    <mergeCell ref="B114:D114"/>
    <mergeCell ref="H72:H73"/>
    <mergeCell ref="R69:R70"/>
    <mergeCell ref="P72:P73"/>
    <mergeCell ref="A113:D113"/>
    <mergeCell ref="A69:A70"/>
    <mergeCell ref="B72:B73"/>
    <mergeCell ref="N72:N73"/>
    <mergeCell ref="F72:F73"/>
    <mergeCell ref="G72:G73"/>
    <mergeCell ref="C72:C73"/>
    <mergeCell ref="D72:D73"/>
    <mergeCell ref="E72:E73"/>
    <mergeCell ref="M72:M73"/>
    <mergeCell ref="K114:L114"/>
    <mergeCell ref="A72:A73"/>
    <mergeCell ref="E9:E18"/>
    <mergeCell ref="F9:F10"/>
    <mergeCell ref="O112:P112"/>
    <mergeCell ref="J9:J10"/>
    <mergeCell ref="G9:G10"/>
    <mergeCell ref="H9:H10"/>
    <mergeCell ref="I9:I10"/>
    <mergeCell ref="O114:P114"/>
    <mergeCell ref="E113:M113"/>
    <mergeCell ref="K112:L112"/>
    <mergeCell ref="L69:L70"/>
    <mergeCell ref="K69:K70"/>
    <mergeCell ref="R113:S113"/>
    <mergeCell ref="N9:N16"/>
    <mergeCell ref="P9:P16"/>
    <mergeCell ref="K72:K73"/>
    <mergeCell ref="Q9:Q16"/>
    <mergeCell ref="Q69:Q70"/>
    <mergeCell ref="R9:R16"/>
    <mergeCell ref="S9:S16"/>
    <mergeCell ref="S69:S70"/>
    <mergeCell ref="S106:S108"/>
    <mergeCell ref="R72:R73"/>
    <mergeCell ref="M9:M16"/>
    <mergeCell ref="K9:K16"/>
    <mergeCell ref="L9:L16"/>
    <mergeCell ref="O9:O10"/>
    <mergeCell ref="R106:R108"/>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2020-05-26T07:25:18Z</cp:lastPrinted>
  <dcterms:created xsi:type="dcterms:W3CDTF">2016-08-11T08:26:23Z</dcterms:created>
  <dcterms:modified xsi:type="dcterms:W3CDTF">2020-05-26T07:37:48Z</dcterms:modified>
</cp:coreProperties>
</file>