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727"/>
  <workbookPr/>
  <mc:AlternateContent xmlns:mc="http://schemas.openxmlformats.org/markup-compatibility/2006">
    <mc:Choice Requires="x15">
      <x15ac:absPath xmlns:x15ac="http://schemas.microsoft.com/office/spreadsheetml/2010/11/ac" url="C:\Users\INTEL\Desktop\SITE\006. achizitii\001. 11.07.2019\"/>
    </mc:Choice>
  </mc:AlternateContent>
  <xr:revisionPtr revIDLastSave="0" documentId="8_{AD4497C5-A7D7-4693-845F-78DD328B6437}" xr6:coauthVersionLast="43" xr6:coauthVersionMax="43" xr10:uidLastSave="{00000000-0000-0000-0000-000000000000}"/>
  <bookViews>
    <workbookView xWindow="-120" yWindow="-120" windowWidth="29040" windowHeight="15840" tabRatio="751" activeTab="1" xr2:uid="{00000000-000D-0000-FFFF-FFFF00000000}"/>
  </bookViews>
  <sheets>
    <sheet name="Sheet1" sheetId="4" r:id="rId1"/>
    <sheet name="Sheet2" sheetId="3" r:id="rId2"/>
  </sheets>
  <definedNames>
    <definedName name="_20.01.01">Sheet2!$B$9</definedName>
    <definedName name="_xlnm.Print_Titles" localSheetId="0">Sheet1!$17:$20</definedName>
    <definedName name="_xlnm.Print_Titles" localSheetId="1">Sheet2!$5:$7</definedName>
    <definedName name="_xlnm.Print_Area" localSheetId="0">Sheet1!$A$1:$X$38</definedName>
    <definedName name="_xlnm.Print_Area" localSheetId="1">Sheet2!$A$1:$S$115</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L29" i="4" l="1"/>
  <c r="L30" i="4"/>
  <c r="G31" i="4"/>
  <c r="H31" i="4"/>
  <c r="I31" i="4"/>
  <c r="J31" i="4"/>
  <c r="K31" i="4"/>
  <c r="F31" i="4"/>
  <c r="R29" i="4"/>
  <c r="N29" i="4"/>
  <c r="M32" i="4" l="1"/>
  <c r="N32" i="4"/>
  <c r="O32" i="4"/>
  <c r="P32" i="4"/>
  <c r="Q32" i="4"/>
  <c r="L32" i="4"/>
  <c r="R32" i="4" s="1"/>
  <c r="O30" i="4"/>
  <c r="P30" i="4"/>
  <c r="Q30" i="4"/>
  <c r="M28" i="4"/>
  <c r="M31" i="4" s="1"/>
  <c r="N28" i="4"/>
  <c r="M30" i="4"/>
  <c r="N30" i="4"/>
  <c r="L94" i="3"/>
  <c r="M94" i="3"/>
  <c r="N94" i="3"/>
  <c r="O94" i="3"/>
  <c r="K94" i="3"/>
  <c r="P94" i="3" s="1"/>
  <c r="I95" i="3"/>
  <c r="H95" i="3"/>
  <c r="G95" i="3"/>
  <c r="F95" i="3"/>
  <c r="N31" i="4" l="1"/>
  <c r="R30" i="4"/>
  <c r="G27" i="4"/>
  <c r="H27" i="4"/>
  <c r="I27" i="4"/>
  <c r="J27" i="4"/>
  <c r="K27" i="4"/>
  <c r="F27" i="4"/>
  <c r="M26" i="4"/>
  <c r="N26" i="4"/>
  <c r="O26" i="4"/>
  <c r="P26" i="4"/>
  <c r="Q26" i="4"/>
  <c r="O28" i="4"/>
  <c r="O31" i="4" s="1"/>
  <c r="P28" i="4"/>
  <c r="P31" i="4" s="1"/>
  <c r="Q28" i="4"/>
  <c r="Q31" i="4" s="1"/>
  <c r="L28" i="4"/>
  <c r="L31" i="4" s="1"/>
  <c r="R28" i="4" l="1"/>
  <c r="R31" i="4" s="1"/>
  <c r="G24" i="4"/>
  <c r="G33" i="4" s="1"/>
  <c r="H24" i="4"/>
  <c r="H33" i="4" s="1"/>
  <c r="I24" i="4"/>
  <c r="I33" i="4" s="1"/>
  <c r="J24" i="4"/>
  <c r="J33" i="4" s="1"/>
  <c r="K24" i="4"/>
  <c r="K33" i="4" s="1"/>
  <c r="F24" i="4"/>
  <c r="F33" i="4" s="1"/>
  <c r="M22" i="4"/>
  <c r="N22" i="4"/>
  <c r="O22" i="4"/>
  <c r="P22" i="4"/>
  <c r="Q22" i="4"/>
  <c r="M23" i="4"/>
  <c r="N23" i="4"/>
  <c r="O23" i="4"/>
  <c r="P23" i="4"/>
  <c r="Q23" i="4"/>
  <c r="L23" i="4"/>
  <c r="R23" i="4" l="1"/>
  <c r="O64" i="3"/>
  <c r="N64" i="3"/>
  <c r="M64" i="3"/>
  <c r="L64" i="3"/>
  <c r="K64" i="3"/>
  <c r="P64" i="3" l="1"/>
  <c r="K89" i="3"/>
  <c r="K88" i="3"/>
  <c r="K87" i="3"/>
  <c r="M79" i="3"/>
  <c r="F67" i="3"/>
  <c r="M50" i="3"/>
  <c r="N50" i="3"/>
  <c r="O50" i="3"/>
  <c r="M25" i="4" l="1"/>
  <c r="M27" i="4" s="1"/>
  <c r="N25" i="4"/>
  <c r="N27" i="4" s="1"/>
  <c r="O25" i="4"/>
  <c r="O27" i="4" s="1"/>
  <c r="P25" i="4"/>
  <c r="P27" i="4" s="1"/>
  <c r="Q25" i="4"/>
  <c r="Q27" i="4" s="1"/>
  <c r="L24" i="3" l="1"/>
  <c r="M24" i="3"/>
  <c r="N24" i="3"/>
  <c r="O24" i="3"/>
  <c r="K24" i="3"/>
  <c r="L50" i="3"/>
  <c r="P21" i="4"/>
  <c r="P24" i="4" s="1"/>
  <c r="P33" i="4" s="1"/>
  <c r="O21" i="4"/>
  <c r="O24" i="4" s="1"/>
  <c r="O33" i="4" s="1"/>
  <c r="Q21" i="4"/>
  <c r="Q24" i="4" s="1"/>
  <c r="Q33" i="4" s="1"/>
  <c r="K50" i="3"/>
  <c r="P50" i="3" s="1"/>
  <c r="L26" i="4"/>
  <c r="R26" i="4" s="1"/>
  <c r="P24" i="3" l="1"/>
  <c r="K40" i="3"/>
  <c r="L9" i="3"/>
  <c r="L19" i="3" s="1"/>
  <c r="O9" i="3"/>
  <c r="O19" i="3" s="1"/>
  <c r="N77" i="3"/>
  <c r="O77" i="3"/>
  <c r="L77" i="3"/>
  <c r="M77" i="3"/>
  <c r="K77" i="3"/>
  <c r="P77" i="3" l="1"/>
  <c r="O46" i="3"/>
  <c r="O44" i="3"/>
  <c r="L31" i="3"/>
  <c r="M31" i="3"/>
  <c r="O25" i="3"/>
  <c r="N25" i="3"/>
  <c r="M25" i="3"/>
  <c r="L25" i="3"/>
  <c r="K25" i="3"/>
  <c r="P25" i="3" l="1"/>
  <c r="O75" i="3"/>
  <c r="J76" i="3"/>
  <c r="O66" i="3" l="1"/>
  <c r="J67" i="3"/>
  <c r="M44" i="3"/>
  <c r="K44" i="3"/>
  <c r="N21" i="4" l="1"/>
  <c r="N24" i="4" s="1"/>
  <c r="N33" i="4" s="1"/>
  <c r="K84" i="3"/>
  <c r="K83" i="3"/>
  <c r="F85" i="3"/>
  <c r="K32" i="3"/>
  <c r="F34" i="3"/>
  <c r="K85" i="3" l="1"/>
  <c r="I67" i="3"/>
  <c r="H67" i="3"/>
  <c r="G67" i="3"/>
  <c r="J43" i="3"/>
  <c r="J68" i="3" s="1"/>
  <c r="I43" i="3"/>
  <c r="H43" i="3"/>
  <c r="H68" i="3" s="1"/>
  <c r="G43" i="3"/>
  <c r="F43" i="3"/>
  <c r="F68" i="3" s="1"/>
  <c r="F30" i="3"/>
  <c r="K30" i="3" s="1"/>
  <c r="J26" i="3"/>
  <c r="I26" i="3"/>
  <c r="H26" i="3"/>
  <c r="G26" i="3"/>
  <c r="F26" i="3"/>
  <c r="K59" i="3"/>
  <c r="K55" i="3"/>
  <c r="O79" i="3"/>
  <c r="M78" i="3"/>
  <c r="H78" i="3"/>
  <c r="H81" i="3" s="1"/>
  <c r="M81" i="3" s="1"/>
  <c r="M57" i="3"/>
  <c r="K79" i="3"/>
  <c r="K66" i="3"/>
  <c r="K61" i="3"/>
  <c r="K31" i="3"/>
  <c r="K22" i="3"/>
  <c r="F23" i="3"/>
  <c r="M75" i="3"/>
  <c r="L75" i="3"/>
  <c r="H76" i="3"/>
  <c r="G76" i="3"/>
  <c r="I68" i="3" l="1"/>
  <c r="K23" i="3"/>
  <c r="G68" i="3"/>
  <c r="K26" i="3"/>
  <c r="M42" i="3"/>
  <c r="N39" i="3"/>
  <c r="O39" i="3"/>
  <c r="M39" i="3"/>
  <c r="K39" i="3"/>
  <c r="O20" i="3"/>
  <c r="O21" i="3" s="1"/>
  <c r="J21" i="3"/>
  <c r="K54" i="3" l="1"/>
  <c r="M98" i="3" l="1"/>
  <c r="N98" i="3"/>
  <c r="O98" i="3"/>
  <c r="L98" i="3"/>
  <c r="K51" i="3"/>
  <c r="K49" i="3"/>
  <c r="N93" i="3"/>
  <c r="K93" i="3"/>
  <c r="F90" i="3"/>
  <c r="L25" i="4"/>
  <c r="L27" i="4" s="1"/>
  <c r="R25" i="4" l="1"/>
  <c r="R27" i="4" s="1"/>
  <c r="K90" i="3"/>
  <c r="P93" i="3"/>
  <c r="M33" i="3"/>
  <c r="H34" i="3"/>
  <c r="M72" i="3" l="1"/>
  <c r="K57" i="3"/>
  <c r="K53" i="3"/>
  <c r="O33" i="3"/>
  <c r="J34" i="3"/>
  <c r="O40" i="3" l="1"/>
  <c r="K42" i="3"/>
  <c r="M21" i="4"/>
  <c r="M24" i="4" s="1"/>
  <c r="M33" i="4" s="1"/>
  <c r="L39" i="3" l="1"/>
  <c r="P39" i="3" s="1"/>
  <c r="N26" i="3"/>
  <c r="M26" i="3" l="1"/>
  <c r="L26" i="3"/>
  <c r="O26" i="3"/>
  <c r="L20" i="3"/>
  <c r="P26" i="3" l="1"/>
  <c r="M61" i="3"/>
  <c r="O22" i="3" l="1"/>
  <c r="J23" i="3"/>
  <c r="M65" i="3"/>
  <c r="M62" i="3"/>
  <c r="M58" i="3"/>
  <c r="L79" i="3"/>
  <c r="G78" i="3"/>
  <c r="G81" i="3" s="1"/>
  <c r="L81" i="3" s="1"/>
  <c r="L33" i="3"/>
  <c r="G34" i="3"/>
  <c r="N22" i="3"/>
  <c r="M22" i="3"/>
  <c r="M23" i="3" s="1"/>
  <c r="H23" i="3"/>
  <c r="G23" i="3"/>
  <c r="L22" i="3"/>
  <c r="K98" i="3"/>
  <c r="P98" i="3" s="1"/>
  <c r="K92" i="3"/>
  <c r="K69" i="3"/>
  <c r="P69" i="3" s="1"/>
  <c r="G71" i="3"/>
  <c r="F71" i="3"/>
  <c r="N44" i="3"/>
  <c r="L44" i="3"/>
  <c r="O55" i="3"/>
  <c r="M55" i="3"/>
  <c r="L55" i="3"/>
  <c r="K48" i="3"/>
  <c r="N33" i="3"/>
  <c r="K33" i="3"/>
  <c r="K95" i="3" l="1"/>
  <c r="P44" i="3"/>
  <c r="P33" i="3"/>
  <c r="P22" i="3"/>
  <c r="K34" i="3"/>
  <c r="L78" i="3"/>
  <c r="L23" i="3"/>
  <c r="K71" i="3"/>
  <c r="M41" i="3" l="1"/>
  <c r="L41" i="3"/>
  <c r="K41" i="3"/>
  <c r="K43" i="3" l="1"/>
  <c r="O35" i="3"/>
  <c r="M36" i="3"/>
  <c r="K35" i="3"/>
  <c r="J37" i="3"/>
  <c r="I37" i="3"/>
  <c r="H37" i="3"/>
  <c r="G37" i="3"/>
  <c r="F37" i="3"/>
  <c r="K20" i="3"/>
  <c r="F21" i="3"/>
  <c r="F19" i="3"/>
  <c r="K9" i="3"/>
  <c r="K19" i="3" l="1"/>
  <c r="K21" i="3"/>
  <c r="I85" i="3"/>
  <c r="J85" i="3"/>
  <c r="L72" i="3" l="1"/>
  <c r="K72" i="3"/>
  <c r="N72" i="3"/>
  <c r="O72" i="3"/>
  <c r="P72" i="3" l="1"/>
  <c r="J110" i="3"/>
  <c r="J90" i="3"/>
  <c r="J71" i="3" l="1"/>
  <c r="J30" i="3"/>
  <c r="N78" i="3"/>
  <c r="O78" i="3"/>
  <c r="I78" i="3"/>
  <c r="I81" i="3" s="1"/>
  <c r="N81" i="3" s="1"/>
  <c r="J78" i="3"/>
  <c r="J81" i="3" s="1"/>
  <c r="O81" i="3" s="1"/>
  <c r="K78" i="3"/>
  <c r="F78" i="3"/>
  <c r="F81" i="3" s="1"/>
  <c r="K81" i="3" s="1"/>
  <c r="P78" i="3" l="1"/>
  <c r="P81" i="3"/>
  <c r="N83" i="3"/>
  <c r="O83" i="3"/>
  <c r="G104" i="3"/>
  <c r="H104" i="3"/>
  <c r="I104" i="3"/>
  <c r="N107" i="3"/>
  <c r="O107" i="3"/>
  <c r="N108" i="3"/>
  <c r="O108" i="3"/>
  <c r="N109" i="3"/>
  <c r="O109" i="3"/>
  <c r="O102" i="3"/>
  <c r="O103" i="3"/>
  <c r="O99" i="3"/>
  <c r="O100" i="3"/>
  <c r="O92" i="3"/>
  <c r="O93" i="3"/>
  <c r="O84" i="3"/>
  <c r="O86" i="3"/>
  <c r="O87" i="3"/>
  <c r="O88" i="3"/>
  <c r="O89" i="3"/>
  <c r="O80" i="3"/>
  <c r="O71" i="3"/>
  <c r="O74" i="3"/>
  <c r="O56" i="3"/>
  <c r="O52" i="3"/>
  <c r="O53" i="3"/>
  <c r="O54" i="3"/>
  <c r="O47" i="3"/>
  <c r="O48" i="3"/>
  <c r="O49" i="3"/>
  <c r="O51" i="3"/>
  <c r="O45" i="3"/>
  <c r="O41" i="3"/>
  <c r="O42" i="3"/>
  <c r="O36" i="3"/>
  <c r="O37" i="3" s="1"/>
  <c r="O32" i="3"/>
  <c r="O27" i="3"/>
  <c r="O28" i="3"/>
  <c r="O29" i="3"/>
  <c r="O30" i="3"/>
  <c r="O31" i="3"/>
  <c r="K99" i="3"/>
  <c r="L99" i="3"/>
  <c r="M99" i="3"/>
  <c r="N99" i="3"/>
  <c r="L100" i="3"/>
  <c r="M100" i="3"/>
  <c r="N100" i="3"/>
  <c r="P99" i="3" l="1"/>
  <c r="O34" i="3"/>
  <c r="O95" i="3"/>
  <c r="O104" i="3"/>
  <c r="O90" i="3"/>
  <c r="O43" i="3"/>
  <c r="O76" i="3"/>
  <c r="O85" i="3"/>
  <c r="N110" i="3"/>
  <c r="O110" i="3"/>
  <c r="N58" i="3"/>
  <c r="O58" i="3"/>
  <c r="N59" i="3"/>
  <c r="O59" i="3"/>
  <c r="N60" i="3"/>
  <c r="O60" i="3"/>
  <c r="N61" i="3"/>
  <c r="O61" i="3"/>
  <c r="N62" i="3"/>
  <c r="O62" i="3"/>
  <c r="N63" i="3"/>
  <c r="O63" i="3"/>
  <c r="N65" i="3"/>
  <c r="O65" i="3"/>
  <c r="O57" i="3"/>
  <c r="K63" i="3"/>
  <c r="F100" i="3"/>
  <c r="O23" i="3"/>
  <c r="O67" i="3" l="1"/>
  <c r="O96" i="3" s="1"/>
  <c r="O105" i="3" s="1"/>
  <c r="K100" i="3"/>
  <c r="P100" i="3" s="1"/>
  <c r="M9" i="3"/>
  <c r="M19" i="3" l="1"/>
  <c r="O68" i="3"/>
  <c r="I23" i="3"/>
  <c r="K109" i="3" l="1"/>
  <c r="P109" i="3" s="1"/>
  <c r="K108" i="3"/>
  <c r="P108" i="3" s="1"/>
  <c r="K107" i="3"/>
  <c r="P107" i="3" s="1"/>
  <c r="K110" i="3" l="1"/>
  <c r="P110" i="3" s="1"/>
  <c r="N86" i="3"/>
  <c r="L66" i="3" l="1"/>
  <c r="M66" i="3"/>
  <c r="N66" i="3"/>
  <c r="P66" i="3" l="1"/>
  <c r="L80" i="3"/>
  <c r="M80" i="3"/>
  <c r="N80" i="3"/>
  <c r="K80" i="3" l="1"/>
  <c r="P80" i="3" s="1"/>
  <c r="K52" i="3" l="1"/>
  <c r="L93" i="3" l="1"/>
  <c r="M93" i="3"/>
  <c r="M102" i="3"/>
  <c r="N102" i="3"/>
  <c r="M103" i="3"/>
  <c r="N103" i="3"/>
  <c r="L102" i="3"/>
  <c r="L103" i="3"/>
  <c r="K102" i="3"/>
  <c r="P102" i="3" s="1"/>
  <c r="K103" i="3"/>
  <c r="P103" i="3" s="1"/>
  <c r="F104" i="3"/>
  <c r="P104" i="3" l="1"/>
  <c r="N104" i="3"/>
  <c r="L104" i="3"/>
  <c r="M104" i="3"/>
  <c r="L22" i="4"/>
  <c r="R22" i="4" s="1"/>
  <c r="L21" i="4"/>
  <c r="N87" i="3"/>
  <c r="M87" i="3"/>
  <c r="L87" i="3"/>
  <c r="L84" i="3"/>
  <c r="M84" i="3"/>
  <c r="N84" i="3"/>
  <c r="L83" i="3"/>
  <c r="M83" i="3"/>
  <c r="G85" i="3"/>
  <c r="H85" i="3"/>
  <c r="L32" i="3"/>
  <c r="M32" i="3"/>
  <c r="M34" i="3" s="1"/>
  <c r="N32" i="3"/>
  <c r="L109" i="3"/>
  <c r="M109" i="3"/>
  <c r="L108" i="3"/>
  <c r="M108" i="3"/>
  <c r="L107" i="3"/>
  <c r="M107" i="3"/>
  <c r="G110" i="3"/>
  <c r="H110" i="3"/>
  <c r="I110" i="3"/>
  <c r="F110" i="3"/>
  <c r="K104" i="3"/>
  <c r="L92" i="3"/>
  <c r="M92" i="3"/>
  <c r="N92" i="3"/>
  <c r="N95" i="3" s="1"/>
  <c r="L89" i="3"/>
  <c r="M89" i="3"/>
  <c r="N89" i="3"/>
  <c r="L88" i="3"/>
  <c r="M88" i="3"/>
  <c r="N88" i="3"/>
  <c r="G90" i="3"/>
  <c r="H90" i="3"/>
  <c r="I90" i="3"/>
  <c r="N79" i="3"/>
  <c r="P79" i="3" s="1"/>
  <c r="L86" i="3"/>
  <c r="M86" i="3"/>
  <c r="I76" i="3"/>
  <c r="F76" i="3"/>
  <c r="N75" i="3"/>
  <c r="K75" i="3"/>
  <c r="L74" i="3"/>
  <c r="M74" i="3"/>
  <c r="M76" i="3" s="1"/>
  <c r="N74" i="3"/>
  <c r="K74" i="3"/>
  <c r="H71" i="3"/>
  <c r="I71" i="3"/>
  <c r="I21" i="3"/>
  <c r="H21" i="3"/>
  <c r="G21" i="3"/>
  <c r="L65" i="3"/>
  <c r="L63" i="3"/>
  <c r="M63" i="3"/>
  <c r="L62" i="3"/>
  <c r="L61" i="3"/>
  <c r="P61" i="3" s="1"/>
  <c r="K62" i="3"/>
  <c r="P62" i="3" s="1"/>
  <c r="K65" i="3"/>
  <c r="L60" i="3"/>
  <c r="M60" i="3"/>
  <c r="L59" i="3"/>
  <c r="M59" i="3"/>
  <c r="L58" i="3"/>
  <c r="L57" i="3"/>
  <c r="N57" i="3"/>
  <c r="K58" i="3"/>
  <c r="K60" i="3"/>
  <c r="L56" i="3"/>
  <c r="M56" i="3"/>
  <c r="N56" i="3"/>
  <c r="N55" i="3"/>
  <c r="P55" i="3" s="1"/>
  <c r="K56" i="3"/>
  <c r="L54" i="3"/>
  <c r="M54" i="3"/>
  <c r="N54" i="3"/>
  <c r="L53" i="3"/>
  <c r="M53" i="3"/>
  <c r="N53" i="3"/>
  <c r="N52" i="3"/>
  <c r="M52" i="3"/>
  <c r="L52" i="3"/>
  <c r="L51" i="3"/>
  <c r="M51" i="3"/>
  <c r="N51" i="3"/>
  <c r="L49" i="3"/>
  <c r="M49" i="3"/>
  <c r="N49" i="3"/>
  <c r="L48" i="3"/>
  <c r="M48" i="3"/>
  <c r="N48" i="3"/>
  <c r="L47" i="3"/>
  <c r="M47" i="3"/>
  <c r="N47" i="3"/>
  <c r="K47" i="3"/>
  <c r="L46" i="3"/>
  <c r="M46" i="3"/>
  <c r="N46" i="3"/>
  <c r="L45" i="3"/>
  <c r="M45" i="3"/>
  <c r="N45" i="3"/>
  <c r="K45" i="3"/>
  <c r="K46" i="3"/>
  <c r="L42" i="3"/>
  <c r="N42" i="3"/>
  <c r="P42" i="3" s="1"/>
  <c r="N41" i="3"/>
  <c r="P41" i="3" s="1"/>
  <c r="L40" i="3"/>
  <c r="M40" i="3"/>
  <c r="N40" i="3"/>
  <c r="L35" i="3"/>
  <c r="M35" i="3"/>
  <c r="M37" i="3" s="1"/>
  <c r="N35" i="3"/>
  <c r="L36" i="3"/>
  <c r="N36" i="3"/>
  <c r="K36" i="3"/>
  <c r="M20" i="3"/>
  <c r="N20" i="3"/>
  <c r="N21" i="3" s="1"/>
  <c r="I19" i="3"/>
  <c r="N9" i="3"/>
  <c r="P9" i="3" s="1"/>
  <c r="I34" i="3"/>
  <c r="K27" i="3"/>
  <c r="K28" i="3"/>
  <c r="K29" i="3"/>
  <c r="L27" i="3"/>
  <c r="L28" i="3"/>
  <c r="L29" i="3"/>
  <c r="M27" i="3"/>
  <c r="M28" i="3"/>
  <c r="M29" i="3"/>
  <c r="N27" i="3"/>
  <c r="N28" i="3"/>
  <c r="N29" i="3"/>
  <c r="N31" i="3"/>
  <c r="P31" i="3" s="1"/>
  <c r="H30" i="3"/>
  <c r="M30" i="3" s="1"/>
  <c r="I30" i="3"/>
  <c r="N30" i="3" s="1"/>
  <c r="G30" i="3"/>
  <c r="L30" i="3" s="1"/>
  <c r="N23" i="3"/>
  <c r="P23" i="3" s="1"/>
  <c r="K86" i="3"/>
  <c r="P92" i="3" l="1"/>
  <c r="M95" i="3"/>
  <c r="P36" i="3"/>
  <c r="P46" i="3"/>
  <c r="P65" i="3"/>
  <c r="P54" i="3"/>
  <c r="P58" i="3"/>
  <c r="P57" i="3"/>
  <c r="P60" i="3"/>
  <c r="P63" i="3"/>
  <c r="P75" i="3"/>
  <c r="P83" i="3"/>
  <c r="P87" i="3"/>
  <c r="R21" i="4"/>
  <c r="R24" i="4" s="1"/>
  <c r="R33" i="4" s="1"/>
  <c r="L24" i="4"/>
  <c r="L33" i="4" s="1"/>
  <c r="P88" i="3"/>
  <c r="P86" i="3"/>
  <c r="M21" i="3"/>
  <c r="M96" i="3" s="1"/>
  <c r="M105" i="3" s="1"/>
  <c r="P20" i="3"/>
  <c r="P21" i="3" s="1"/>
  <c r="P52" i="3"/>
  <c r="P74" i="3"/>
  <c r="P76" i="3" s="1"/>
  <c r="P89" i="3"/>
  <c r="P84" i="3"/>
  <c r="P27" i="3"/>
  <c r="P53" i="3"/>
  <c r="P32" i="3"/>
  <c r="P29" i="3"/>
  <c r="P28" i="3"/>
  <c r="P35" i="3"/>
  <c r="P45" i="3"/>
  <c r="P59" i="3"/>
  <c r="P56" i="3"/>
  <c r="P51" i="3"/>
  <c r="P49" i="3"/>
  <c r="P48" i="3"/>
  <c r="P47" i="3"/>
  <c r="M43" i="3"/>
  <c r="P40" i="3"/>
  <c r="P43" i="3" s="1"/>
  <c r="N19" i="3"/>
  <c r="N43" i="3"/>
  <c r="L43" i="3"/>
  <c r="M67" i="3"/>
  <c r="K67" i="3"/>
  <c r="K68" i="3" s="1"/>
  <c r="L34" i="3"/>
  <c r="L76" i="3"/>
  <c r="N67" i="3"/>
  <c r="L67" i="3"/>
  <c r="L37" i="3"/>
  <c r="M90" i="3"/>
  <c r="L21" i="3"/>
  <c r="N37" i="3"/>
  <c r="P19" i="3"/>
  <c r="K37" i="3"/>
  <c r="K96" i="3" s="1"/>
  <c r="K105" i="3" s="1"/>
  <c r="L110" i="3"/>
  <c r="N85" i="3"/>
  <c r="L85" i="3"/>
  <c r="M110" i="3"/>
  <c r="M85" i="3"/>
  <c r="N90" i="3"/>
  <c r="L90" i="3"/>
  <c r="L95" i="3"/>
  <c r="M71" i="3"/>
  <c r="K76" i="3"/>
  <c r="N71" i="3"/>
  <c r="L71" i="3"/>
  <c r="N34" i="3"/>
  <c r="N76" i="3"/>
  <c r="N96" i="3" l="1"/>
  <c r="N105" i="3" s="1"/>
  <c r="P95" i="3"/>
  <c r="L96" i="3"/>
  <c r="L105" i="3" s="1"/>
  <c r="P71" i="3"/>
  <c r="P90" i="3"/>
  <c r="P85" i="3"/>
  <c r="P34" i="3"/>
  <c r="P67" i="3"/>
  <c r="L68" i="3"/>
  <c r="M68" i="3"/>
  <c r="N68" i="3"/>
  <c r="P30" i="3"/>
  <c r="P96" i="3" s="1"/>
  <c r="P105" i="3" s="1"/>
  <c r="P37" i="3"/>
  <c r="P68"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F105" authorId="0" shapeId="0" xr:uid="{00000000-0006-0000-0100-000001000000}">
      <text>
        <r>
          <rPr>
            <b/>
            <sz val="8"/>
            <color indexed="81"/>
            <rFont val="Tahoma"/>
            <family val="2"/>
          </rPr>
          <t>user:</t>
        </r>
        <r>
          <rPr>
            <sz val="8"/>
            <color indexed="81"/>
            <rFont val="Tahoma"/>
            <family val="2"/>
          </rPr>
          <t xml:space="preserve">
</t>
        </r>
      </text>
    </comment>
  </commentList>
</comments>
</file>

<file path=xl/sharedStrings.xml><?xml version="1.0" encoding="utf-8"?>
<sst xmlns="http://schemas.openxmlformats.org/spreadsheetml/2006/main" count="618" uniqueCount="332">
  <si>
    <t>STR.PANSELELOR NR. 23</t>
  </si>
  <si>
    <t xml:space="preserve">CIF 14206842 </t>
  </si>
  <si>
    <t xml:space="preserve">NR ÎNREG.  </t>
  </si>
  <si>
    <t xml:space="preserve">buget </t>
  </si>
  <si>
    <t>TOTAL</t>
  </si>
  <si>
    <t>Nr Crt</t>
  </si>
  <si>
    <t xml:space="preserve">RD DE BUGET </t>
  </si>
  <si>
    <t>poz</t>
  </si>
  <si>
    <t>COD CPV</t>
  </si>
  <si>
    <t>lei</t>
  </si>
  <si>
    <t>20.01.01</t>
  </si>
  <si>
    <t>30197210-1</t>
  </si>
  <si>
    <t>20.01.02</t>
  </si>
  <si>
    <t>24455000-8</t>
  </si>
  <si>
    <t>ALTE MATERIALE</t>
  </si>
  <si>
    <t xml:space="preserve">20.01.03 </t>
  </si>
  <si>
    <t>ÎNCĂLZIRE, FORŢA MOTRICE, GAZ METAN, ENERGIE ELECTRICĂ</t>
  </si>
  <si>
    <t>09121200-5 09310000-5</t>
  </si>
  <si>
    <t>20.01.04</t>
  </si>
  <si>
    <t>41110000-3</t>
  </si>
  <si>
    <t>90511000-2 90470000-2</t>
  </si>
  <si>
    <t>20.01.05</t>
  </si>
  <si>
    <t>BONURI CARBURANŢI</t>
  </si>
  <si>
    <t>09134200-9 09132000-3</t>
  </si>
  <si>
    <t>09134200-9</t>
  </si>
  <si>
    <t>LUBREFIANŢI (ULEIURI)</t>
  </si>
  <si>
    <t>09211100-2</t>
  </si>
  <si>
    <t>20.01.08</t>
  </si>
  <si>
    <t>64110000-0 64115000-5</t>
  </si>
  <si>
    <t>TAXE POȘTALE AFERENTE MANDATELOR INDEMNIZAȚIILOR PERSOANELOR CU HANDICAP</t>
  </si>
  <si>
    <t>64110000-0</t>
  </si>
  <si>
    <t>64211000-8 64212000-5 72400000-4 64228100-1</t>
  </si>
  <si>
    <t>20.01.09</t>
  </si>
  <si>
    <t xml:space="preserve">22800000-8 22810000-1 22900000-9 </t>
  </si>
  <si>
    <t>20.01.30</t>
  </si>
  <si>
    <t>30125100-2</t>
  </si>
  <si>
    <t>22440000-6 22814000-9</t>
  </si>
  <si>
    <t>72540000-2</t>
  </si>
  <si>
    <t>72540000-2 72611000-6</t>
  </si>
  <si>
    <t>72700000-7</t>
  </si>
  <si>
    <t>50320000-4 50323000-5 30237000-9 50313100-3 50313200-4 30125000-0</t>
  </si>
  <si>
    <t>50610000-4 35121300-1</t>
  </si>
  <si>
    <t>66514110-0 66516100-1</t>
  </si>
  <si>
    <t>71631200-2 75100000-7 50116500-6 34300000-0</t>
  </si>
  <si>
    <t>50750000-7</t>
  </si>
  <si>
    <t>servicii RSVTI</t>
  </si>
  <si>
    <t>50750000-0 45259300-0</t>
  </si>
  <si>
    <t>90524400-0</t>
  </si>
  <si>
    <t>50421000-2</t>
  </si>
  <si>
    <t>50413200-5</t>
  </si>
  <si>
    <t>50510000-3</t>
  </si>
  <si>
    <t>ALTE BUNURI ȘI SERVICII</t>
  </si>
  <si>
    <t>45453000-7</t>
  </si>
  <si>
    <t>20.03.01</t>
  </si>
  <si>
    <t>55500000-5</t>
  </si>
  <si>
    <t>20.04.02</t>
  </si>
  <si>
    <t>20.04.04</t>
  </si>
  <si>
    <t>20.05.30</t>
  </si>
  <si>
    <t>DEPLASĂRI</t>
  </si>
  <si>
    <t>20.06.01</t>
  </si>
  <si>
    <t>DEPLASĂRI INTERNE</t>
  </si>
  <si>
    <t>60130000-8 60210000-3</t>
  </si>
  <si>
    <t>20.06.02</t>
  </si>
  <si>
    <t>DEPLASĂRI EXTERNE</t>
  </si>
  <si>
    <t>TOTAL DEPLASĂRI</t>
  </si>
  <si>
    <t>22113000-5</t>
  </si>
  <si>
    <t>80570000-0</t>
  </si>
  <si>
    <t xml:space="preserve">PRESTAȚII  MEDICALE </t>
  </si>
  <si>
    <t>85140000-2</t>
  </si>
  <si>
    <t xml:space="preserve">MĂSURĂTORI </t>
  </si>
  <si>
    <t>72500000-0</t>
  </si>
  <si>
    <t>TOTAL RD. 20.14</t>
  </si>
  <si>
    <t xml:space="preserve">ALTE SERVICII           20.30.30 </t>
  </si>
  <si>
    <t>20.30.30</t>
  </si>
  <si>
    <t>57.02.02</t>
  </si>
  <si>
    <t>39162110-9</t>
  </si>
  <si>
    <t>IMOBILIZĂRI NECORPORALE</t>
  </si>
  <si>
    <t>71.01.30</t>
  </si>
  <si>
    <t>TOTAL 71.01.30</t>
  </si>
  <si>
    <t>TOTAL GENERAL</t>
  </si>
  <si>
    <t>20.04.01</t>
  </si>
  <si>
    <t>medicamente  -  9% TVA</t>
  </si>
  <si>
    <t>33690000-3</t>
  </si>
  <si>
    <t>33140000-4</t>
  </si>
  <si>
    <t>dezinfectanti</t>
  </si>
  <si>
    <t>TOTAL RD 20-MS</t>
  </si>
  <si>
    <t>ASTRA</t>
  </si>
  <si>
    <t>SALUBRITATE – transport, colectare deșeu menajer, etc., desfundat, colectat, transport deșeu din canalizări, colectare selectivă</t>
  </si>
  <si>
    <t>formulare speciale  - chitanţiere , etc</t>
  </si>
  <si>
    <t>TOTAL 1</t>
  </si>
  <si>
    <t>servicii de verificare, monitorizare lift, reparații, materiale specifice întreținere</t>
  </si>
  <si>
    <t>reparații aparatură medicală, mentenanță, materiale specifice întreținere, etc</t>
  </si>
  <si>
    <t>verificare stingătoare și alte conexe</t>
  </si>
  <si>
    <t>servicii de întreţinere bazin, materiale aferente, materiale specifice întreținere, reparaţii, etc</t>
  </si>
  <si>
    <t>50883000-8 50532000-3</t>
  </si>
  <si>
    <t>50433000-9</t>
  </si>
  <si>
    <t>VERIFICARE metrologică și alte conexe</t>
  </si>
  <si>
    <t>servicii funerare cu materiale aferente</t>
  </si>
  <si>
    <t>TOTAL 2</t>
  </si>
  <si>
    <t>TOTAL RD.20.02</t>
  </si>
  <si>
    <t xml:space="preserve">33770000-8 33141420-0 33140000-3 </t>
  </si>
  <si>
    <t>dezinfectanţi suprafeţe, dezinfectanți aparatură, dezinfectanți mâini, alți dezinfectanți</t>
  </si>
  <si>
    <t>24455000-8 33741300-9</t>
  </si>
  <si>
    <t>INVESTIȚII</t>
  </si>
  <si>
    <t>48624000-8</t>
  </si>
  <si>
    <t xml:space="preserve">materiale sanitare </t>
  </si>
  <si>
    <t>Doina Rezuș</t>
  </si>
  <si>
    <t>CĂRŢI, PUBLICAŢII  TVA 5%</t>
  </si>
  <si>
    <t>18812200-6 18813200-3</t>
  </si>
  <si>
    <t>79341000-7</t>
  </si>
  <si>
    <t>15110000-2 15300000-1 15500000-3 15811100-7</t>
  </si>
  <si>
    <t>98371000-4</t>
  </si>
  <si>
    <t>75100000-7 71631000-0</t>
  </si>
  <si>
    <t>31224100-3 44411100-5 31224810-3 31224100-3 44111400-5 44531000-0 44163100-1</t>
  </si>
  <si>
    <t>68.04</t>
  </si>
  <si>
    <t>68.06</t>
  </si>
  <si>
    <t>SURSA DE FINANŢARE</t>
  </si>
  <si>
    <t>DATA ESTIMATĂ PT INIŢIERE</t>
  </si>
  <si>
    <t>motorină grup electrogen,benzina motocositoare,ulei de amestec</t>
  </si>
  <si>
    <t>BUGET LOCAL</t>
  </si>
  <si>
    <t>20.02</t>
  </si>
  <si>
    <t>20.11</t>
  </si>
  <si>
    <t>20.13</t>
  </si>
  <si>
    <t>Anexa privind achiziţiile directe</t>
  </si>
  <si>
    <t xml:space="preserve">       </t>
  </si>
  <si>
    <t>OFFLINE</t>
  </si>
  <si>
    <t>ONLINE</t>
  </si>
  <si>
    <t>Hrană pentru oameni Contract de Furnizare</t>
  </si>
  <si>
    <t xml:space="preserve">TOTAL RD.20.03.01 </t>
  </si>
  <si>
    <t>Valoare estimată fără TVA          ( lei )</t>
  </si>
  <si>
    <t>20.14</t>
  </si>
  <si>
    <t>TOTAL   RD 20</t>
  </si>
  <si>
    <t xml:space="preserve">                   </t>
  </si>
  <si>
    <t>VALOARE DSS+SAMUI</t>
  </si>
  <si>
    <t>VALOARE CPFA (adapost de noapte)</t>
  </si>
  <si>
    <t>VALOARE CPV</t>
  </si>
  <si>
    <t>VALOARE ASTRA</t>
  </si>
  <si>
    <t>TOTAL  20.01.01</t>
  </si>
  <si>
    <t>39831300-9 39224300-1 39525100-9 19640000-4 39224320-7 39813000-4 24455000-8 39831230-7</t>
  </si>
  <si>
    <t>TOTAL 20.01.02</t>
  </si>
  <si>
    <t>abonamente acces și conectare la legislație – Legis, Legis Plus,SA actualizare, etc</t>
  </si>
  <si>
    <t>45259300-0 42124000-4 45261920-9</t>
  </si>
  <si>
    <t>TOTAL  RD. 20.04</t>
  </si>
  <si>
    <t>servicii pază şi monitorizare pază</t>
  </si>
  <si>
    <t>SAMUI</t>
  </si>
  <si>
    <t>68.15</t>
  </si>
  <si>
    <t>CANTINA DE AJUTOR SOCIAL</t>
  </si>
  <si>
    <t>PROCEDURA STABILITĂ/INSTRUMENTE SPECIFICE PENTRU DERULAREA PROCESULUI DE ACHITIŢIE</t>
  </si>
  <si>
    <t>MODALITATEA DE DERULARE A PROCEDURII DE ATRIBUIRE</t>
  </si>
  <si>
    <t>BUGETUL LOCAL</t>
  </si>
  <si>
    <t xml:space="preserve">    DATA(LUNA) ESTIMATĂ PT INIŢIEREA PROCEDURII</t>
  </si>
  <si>
    <t xml:space="preserve">   DATA(LUNA) ESTIMATĂ PENTRU ATRIBUIREA CONTRACTULUI DE ACHIZIŢIE </t>
  </si>
  <si>
    <t>BUGETUL  LOCAL</t>
  </si>
  <si>
    <t>PROCEDURĂ  SIMPLIFICATĂ PROPRIE</t>
  </si>
  <si>
    <t>lei fără TVA</t>
  </si>
  <si>
    <t>Alexandru Grigoruţ</t>
  </si>
  <si>
    <t>PRIMĂRIA BRAŞOV</t>
  </si>
  <si>
    <t xml:space="preserve">  OBIECTUL  ACHIZITIEI   DIRECTE</t>
  </si>
  <si>
    <t>lei fără   TVA</t>
  </si>
  <si>
    <t>lei fără    TVA</t>
  </si>
  <si>
    <t>Valoare estimată        fără TVA        ( lei )</t>
  </si>
  <si>
    <t xml:space="preserve">PREGĂTIRE PROFESIONALĂ </t>
  </si>
  <si>
    <t>ALTE MATERIALE ŞI SERVICII CU CARACTER FUNCŢIONAL(săpun lichid cu pompiţă 500ml, hârtie igienică, pastă de dinţi, periuţă de dinţi, cremă de ras, şampon, scutece pt adulţi, etc)</t>
  </si>
  <si>
    <t>79713000-5 79711000-1</t>
  </si>
  <si>
    <t>ONLINE/ OFFLINE</t>
  </si>
  <si>
    <t xml:space="preserve">  lei fără  TVA</t>
  </si>
  <si>
    <t>Valoare estimată a contractului de achiziţie publică/ acordului -cadru</t>
  </si>
  <si>
    <t>BUGET MINIS-TERUL SĂNĂTĂ-ŢII</t>
  </si>
  <si>
    <t>alte obiecte inventar SAMUI</t>
  </si>
  <si>
    <t>Nicolae Mereț</t>
  </si>
  <si>
    <t>79822500-7</t>
  </si>
  <si>
    <t>68.50.50.02</t>
  </si>
  <si>
    <t>68.50.50.01</t>
  </si>
  <si>
    <t>22458000-5 22462000-6</t>
  </si>
  <si>
    <t xml:space="preserve">FURNITURI BIROU </t>
  </si>
  <si>
    <t xml:space="preserve"> MATERIALE DE CURĂŢENIE </t>
  </si>
  <si>
    <t>33751000-9 33711900-6 33711610-6</t>
  </si>
  <si>
    <t>TOTAL RD.20.05</t>
  </si>
  <si>
    <t xml:space="preserve">SF.NICOLAE </t>
  </si>
  <si>
    <t>hârtie igienică, săpun lichid și rezervă, mănuşi latex, bonete, mături toate tipurile, şerveţele de hârtie, baterii, coș gunoi, pahare unică folosință, perie WC,  etc)</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</si>
  <si>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</si>
  <si>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servicii privind publicarea de anunțuri, anunţuri MO, ziar, etc</t>
  </si>
  <si>
    <t>mentenanţă, schimb, mat, echipam, dispoz şi accesorii calc+ imprim, reparații, materiale specifice, consumabile, copiatoare reparații, mentenanță, materiale specifice, consumabile, întreținere, alte echipamente</t>
  </si>
  <si>
    <t xml:space="preserve">mentenanță, verificare, reparații accidentale, materiale specifice, întreținere, administrare, sistem antiefracție, sistemele de detecție la incendiu, sistemele de paratrăznet, PRAM,etc, verificare prize la pământ,  etc, verificare instalaţii de joasă şi medie tensiune    </t>
  </si>
  <si>
    <t>Casco, RCA, etc, Asigurari cladiri sediu,  Gladiolelor,  Zizinului, bunuri loc folosinta, TVA 0%</t>
  </si>
  <si>
    <t xml:space="preserve">ITP, reparații, verificare, piese de schimb întreținere, taxe auto, revizii, rovignete, materiale auto, materiale pt iarnă auto, acumulatori auto generatoare, alte taxe, taxe RAR, taxe înmatriculare, taxe ANAF, etc </t>
  </si>
  <si>
    <t>monitorizare, verificare,  verificare instalatii de gaz, materiale specifice întreținere, reparații accidentale,pt. centrale termice pe gaz și electrice, panouri solare, mentenanță, alte taxe</t>
  </si>
  <si>
    <t>transport elim deşeuri (medicale, periculoase, etc) biologice şi materiale aferente</t>
  </si>
  <si>
    <t>reparații,   materiale specifice întreținere, aparatură electrică, electrocasnică, de bucătărie, spălătorie, etc, alte aparaturi și instalații, etc</t>
  </si>
  <si>
    <t>prestări de servicii de reparații și întreținere - alte,hidranţi, materiale aferente, hidranți int și ext, etc</t>
  </si>
  <si>
    <t>71.01.01</t>
  </si>
  <si>
    <t>71319000-7</t>
  </si>
  <si>
    <t>79314000-8</t>
  </si>
  <si>
    <t>licență sistem de operare + office</t>
  </si>
  <si>
    <t xml:space="preserve">marcă/siglă </t>
  </si>
  <si>
    <t>Asist şi modif programe de salarii, upgrade, transferări date şi alte prg. -aplicaţia SICO PS şi asistenţi, asist. și modif. prg. - Modul SICO – managementul proceselor de asistență socială, asist./modificări Program Managerial de documente și servicii – INFOCET - cu suplimentare 50 useri/cont, asist.soft și modificări programe contab., upgrade, transfer date și alte programe SICO - FOREXEBUG</t>
  </si>
  <si>
    <t>TOTAL RD.57.02.02  Contract Furnizare</t>
  </si>
  <si>
    <t>servicii de supervizare externă</t>
  </si>
  <si>
    <t>Rolă cearceaf de unică folosință, prosop hârtie pliat, mănuși examinare sterile, prosop de hârtie rolă, vată, comprese sterile, feși, seringi, feși elastice, alte consumabile, materiale sanitare, alcool sanitar, mentolat, rivanol, etc</t>
  </si>
  <si>
    <t xml:space="preserve">                      Ordonator de credite</t>
  </si>
  <si>
    <t>CAP.66</t>
  </si>
  <si>
    <t xml:space="preserve">Reparații curente, reparatii canalizare, ape pluviale cu materiale aferente, reparaţie rampa persoane cu handicap, igienizări, zugrăveli, reparații de necesitate cu materiale aferente, reparaţii acoperiş, diverse reparații, alte reparatii curente la spatii DSS,etc </t>
  </si>
  <si>
    <t>DIRECTIA DE ASISTENTA SOCIALA BRASOV</t>
  </si>
  <si>
    <t>39512000-4</t>
  </si>
  <si>
    <t xml:space="preserve">  TOTAL  20.01.03</t>
  </si>
  <si>
    <t>TOTAL  20.01.04</t>
  </si>
  <si>
    <t>TOTAL   20.01.05</t>
  </si>
  <si>
    <t>TOTAL 20.01.08</t>
  </si>
  <si>
    <t>TOTAL  20.01.09</t>
  </si>
  <si>
    <t>TOTAL 20.01.30</t>
  </si>
  <si>
    <t>TOTAL 20.30.30</t>
  </si>
  <si>
    <t>TOTAL  71.01.01</t>
  </si>
  <si>
    <t xml:space="preserve">                    Director General Adjunct</t>
  </si>
  <si>
    <t>DATA ESTIMATĂ PT FINALIZARE</t>
  </si>
  <si>
    <t>servicii și demersuri privind obținerea de autorizații, taxe aferente, avize, notificări, taxe de timbru, taxe timbru fiscal, taxe CNCIR, taxe alte autorizații, etc  pt DAS - sediul central și sediile secundare</t>
  </si>
  <si>
    <t>formulare tipărite  solicitate de serviciile DAS, etc</t>
  </si>
  <si>
    <t>servicii administrare reţele și servicii informatice, servicii administrare, mentenanță, acces program Infocet DAS, materiale aferente, etc.</t>
  </si>
  <si>
    <t>PROGRAMUL ANUAL AL ACHIZIŢIILOR PUBLICE PE ANUL 2019</t>
  </si>
  <si>
    <t>20.05.01</t>
  </si>
  <si>
    <t>uniforme și echipament</t>
  </si>
  <si>
    <t>TRUSOU NOU-NĂSCUȚI</t>
  </si>
  <si>
    <t>PROCEDURĂ SIMPLIFICATĂ</t>
  </si>
  <si>
    <t>MARTIE 2019</t>
  </si>
  <si>
    <t>MAI 2019</t>
  </si>
  <si>
    <t>25</t>
  </si>
  <si>
    <t>26</t>
  </si>
  <si>
    <t>27</t>
  </si>
  <si>
    <t>28</t>
  </si>
  <si>
    <t>29</t>
  </si>
  <si>
    <t>30</t>
  </si>
  <si>
    <t>31</t>
  </si>
  <si>
    <t>33</t>
  </si>
  <si>
    <t>34</t>
  </si>
  <si>
    <t>35</t>
  </si>
  <si>
    <t>36</t>
  </si>
  <si>
    <t>37</t>
  </si>
  <si>
    <t>38</t>
  </si>
  <si>
    <t>39</t>
  </si>
  <si>
    <t>19200000-8 18411000-3 21222120-2 24520000-5 25122340-7</t>
  </si>
  <si>
    <t>IULIE 2019</t>
  </si>
  <si>
    <t>APRILIE 2019</t>
  </si>
  <si>
    <t>AUGUST 2019</t>
  </si>
  <si>
    <t>LICITAȚIE DESCHISĂ</t>
  </si>
  <si>
    <t>MAR 2019</t>
  </si>
  <si>
    <t>IULIE  2019</t>
  </si>
  <si>
    <t>IUNIE 2019</t>
  </si>
  <si>
    <t>MARTIE  2019</t>
  </si>
  <si>
    <t>NOI 2019</t>
  </si>
  <si>
    <t>DEC 2019</t>
  </si>
  <si>
    <t>APRILIE    2019</t>
  </si>
  <si>
    <t>FEB 2019</t>
  </si>
  <si>
    <t>MAI  2019</t>
  </si>
  <si>
    <t>APRILIE  2019</t>
  </si>
  <si>
    <t>19</t>
  </si>
  <si>
    <t>20</t>
  </si>
  <si>
    <t>21</t>
  </si>
  <si>
    <t>22</t>
  </si>
  <si>
    <t>23</t>
  </si>
  <si>
    <t>24</t>
  </si>
  <si>
    <t>32</t>
  </si>
  <si>
    <r>
      <t xml:space="preserve">TOTAL </t>
    </r>
    <r>
      <rPr>
        <b/>
        <sz val="12"/>
        <color indexed="8"/>
        <rFont val="Times new roman"/>
        <family val="1"/>
      </rPr>
      <t>RD.20.05.01</t>
    </r>
  </si>
  <si>
    <t>IAN 2019</t>
  </si>
  <si>
    <t xml:space="preserve">cartuşe  imprimante, etc, achiziționate pe proiect CMSS, și alte cartușe imprimante achiziționate, ribbon, cartuș copiator, etc, cartușe cu toner pentru copiatoare, fax, filme pentru fax, cartușe pt. Imprim. </t>
  </si>
  <si>
    <t>Gheorghe Comănelea</t>
  </si>
  <si>
    <t xml:space="preserve">VALOARE CSPMS </t>
  </si>
  <si>
    <t>VALOARE CSSPV</t>
  </si>
  <si>
    <t>68.50.50/01,02</t>
  </si>
  <si>
    <t>68.12.</t>
  </si>
  <si>
    <t xml:space="preserve">          Avizat</t>
  </si>
  <si>
    <t xml:space="preserve">     Elaborat</t>
  </si>
  <si>
    <t>Inspector Alexandru Grigoruț</t>
  </si>
  <si>
    <t>Roxana Puchianu</t>
  </si>
  <si>
    <t xml:space="preserve">              </t>
  </si>
  <si>
    <t xml:space="preserve">                                  MARIANA TOPOLICEANU</t>
  </si>
  <si>
    <t xml:space="preserve"> Doina Rezuș</t>
  </si>
  <si>
    <t xml:space="preserve">CENTRU SERVICII SOCIALE PENTRU PERSOANE CU DIZABILITĂȚI </t>
  </si>
  <si>
    <t>CENTRUL SERVICII REZIDENȚIALE PENTRU PERSOANE VÂRSTNICE</t>
  </si>
  <si>
    <t>CENTRUL SERVICII PENTRU PREVENIREA MARGINALIZĂRII SOCIALE</t>
  </si>
  <si>
    <t xml:space="preserve">  DAS / SAMUI</t>
  </si>
  <si>
    <t>POZ</t>
  </si>
  <si>
    <t>68.12</t>
  </si>
  <si>
    <t xml:space="preserve">                    Vizat</t>
  </si>
  <si>
    <t xml:space="preserve">                        Șef Birou Achiziții Publice, Aprovizionare</t>
  </si>
  <si>
    <t xml:space="preserve">                               Verificat</t>
  </si>
  <si>
    <t xml:space="preserve">            Şef serviciu Cotabilitate, Financiar, Buget </t>
  </si>
  <si>
    <t>Valoare estimată fără  TVA           ( lei )</t>
  </si>
  <si>
    <t xml:space="preserve">           Avizat</t>
  </si>
  <si>
    <t>Verificat</t>
  </si>
  <si>
    <t xml:space="preserve">          Vizat</t>
  </si>
  <si>
    <t xml:space="preserve">         Şef serviciu Contabilitate, Financiar, Buget            </t>
  </si>
  <si>
    <t>Șef Birou Achiziții Publice,Aprovizionare</t>
  </si>
  <si>
    <t>Elaborat</t>
  </si>
  <si>
    <t>Alexandru Grigoruț</t>
  </si>
  <si>
    <r>
      <rPr>
        <b/>
        <sz val="10"/>
        <color indexed="8"/>
        <rFont val="Times new roman"/>
        <family val="1"/>
      </rPr>
      <t xml:space="preserve">ALTE MATERIALE CU CARACTER FUNCŢIONAL </t>
    </r>
    <r>
      <rPr>
        <b/>
        <sz val="11"/>
        <color indexed="8"/>
        <rFont val="Times new roman"/>
        <family val="1"/>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</si>
  <si>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                                        DIRECTOR GENERAL</t>
  </si>
  <si>
    <t>37.1</t>
  </si>
  <si>
    <t>servicii mentenanță administrare site</t>
  </si>
  <si>
    <t>72413000-8</t>
  </si>
  <si>
    <t>alte obiecte inventar DAS</t>
  </si>
  <si>
    <t xml:space="preserve">                                    </t>
  </si>
  <si>
    <t>PRIMUL GHIOZDAN</t>
  </si>
  <si>
    <t xml:space="preserve">  OBIECTUL  ACHIZITIEI </t>
  </si>
  <si>
    <t xml:space="preserve">  APA, TVA 9% CANALIZARE  </t>
  </si>
  <si>
    <t xml:space="preserve">SERVICII POSTALE TVA 0%(trimiteri de toate categ., internă și internațională - simplerecomandate și cu confirmare de primire, etc), alte servicii poștale, căsuță poștală, etc., corespondență) – trimiterile simple și recomandate  </t>
  </si>
  <si>
    <t>Internet, telefonie fixă+trafic, cablu, telefonie mobilă, etc., alte servicii de telefonie</t>
  </si>
  <si>
    <t>Hrană pentru oameni Servicii de catering Contract de servicii</t>
  </si>
  <si>
    <t>Hrană pentru oameni Servicii de cantină                   Contract de Servicii</t>
  </si>
  <si>
    <t>Servicii sociale  Contract de servicii</t>
  </si>
  <si>
    <t>85320000-8 85311100-3</t>
  </si>
  <si>
    <t>PERSOANĂ    RESPONSABILĂ</t>
  </si>
  <si>
    <t>PRIMĂRIA   BRAȘOV</t>
  </si>
  <si>
    <t>expertiză tehnică și DALI pentru reabilitare Cantină socială</t>
  </si>
  <si>
    <t>Reabilitare Centrul de Asistență Comunitară str, Dobrogea nr.58 - Expertiză tehnică și DALI</t>
  </si>
  <si>
    <t>servicii curățenie</t>
  </si>
  <si>
    <t>90910000-9</t>
  </si>
  <si>
    <t>SEPT 2019</t>
  </si>
  <si>
    <t>TOTAL RD 20.30.30  Contract de servicii</t>
  </si>
  <si>
    <t>NOIEMBRIE 2019</t>
  </si>
  <si>
    <t>54955/08.07.2019</t>
  </si>
  <si>
    <t>71319000-7 45211200-1 45215210-2</t>
  </si>
  <si>
    <t xml:space="preserve">            Luana - Mădălina Crăciun</t>
  </si>
  <si>
    <t>AUGUST  2019</t>
  </si>
  <si>
    <t>MART 2019</t>
  </si>
  <si>
    <t>MART    2019</t>
  </si>
  <si>
    <t>MEDICAMENTE pentru aparatul de urgență (TVA 9%)</t>
  </si>
  <si>
    <t>NOI  2019</t>
  </si>
  <si>
    <t>Reabilitare Centrul de Asistență Comunitară str. Dobrogei nr.58 (Proiect tehnic + Lucrări)</t>
  </si>
  <si>
    <t xml:space="preserve">                     Luana - Mădălina Crăciun</t>
  </si>
  <si>
    <t xml:space="preserve">                                Director General Adjunct </t>
  </si>
  <si>
    <t>Servicii de pază      Contract de servicii</t>
  </si>
  <si>
    <t>Servicii medic nutriționist      Contract de servicii</t>
  </si>
  <si>
    <t>85121200-5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</si>
</sst>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x14ac:knownFonts="1">
    <font>
      <sz val="10"/>
      <name val="Arial"/>
      <family val="2"/>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b/>
      <sz val="11"/>
      <color indexed="63"/>
      <name val="Calibri"/>
      <family val="2"/>
      <charset val="238"/>
    </font>
    <font>
      <b/>
      <sz val="18"/>
      <color indexed="56"/>
      <name val="Cambria"/>
      <family val="2"/>
      <charset val="238"/>
    </font>
    <font>
      <b/>
      <sz val="11"/>
      <color indexed="8"/>
      <name val="Calibri"/>
      <family val="2"/>
      <charset val="238"/>
    </font>
    <font>
      <sz val="11"/>
      <color indexed="10"/>
      <name val="Calibri"/>
      <family val="2"/>
      <charset val="238"/>
    </font>
    <font>
      <sz val="10"/>
      <name val="Arial"/>
      <family val="2"/>
      <charset val="238"/>
    </font>
    <font>
      <b/>
      <sz val="16"/>
      <color indexed="8"/>
      <name val="Times new roman"/>
      <family val="1"/>
      <charset val="238"/>
    </font>
    <font>
      <b/>
      <sz val="14"/>
      <color indexed="8"/>
      <name val="Times new roman"/>
      <family val="1"/>
      <charset val="238"/>
    </font>
    <font>
      <b/>
      <sz val="12"/>
      <color indexed="8"/>
      <name val="Times new roman"/>
      <family val="1"/>
      <charset val="238"/>
    </font>
    <font>
      <sz val="8"/>
      <color indexed="81"/>
      <name val="Tahoma"/>
      <family val="2"/>
    </font>
    <font>
      <b/>
      <sz val="8"/>
      <color indexed="81"/>
      <name val="Tahoma"/>
      <family val="2"/>
    </font>
    <font>
      <sz val="12"/>
      <color indexed="8"/>
      <name val="Times new roman"/>
      <family val="1"/>
      <charset val="238"/>
    </font>
    <font>
      <sz val="12"/>
      <name val="Times new roman"/>
      <family val="1"/>
      <charset val="238"/>
    </font>
    <font>
      <sz val="12"/>
      <color indexed="25"/>
      <name val="Times New Roman"/>
      <family val="1"/>
      <charset val="238"/>
    </font>
    <font>
      <sz val="11.5"/>
      <color indexed="8"/>
      <name val="Times new roman"/>
      <family val="1"/>
      <charset val="238"/>
    </font>
    <font>
      <b/>
      <sz val="11.5"/>
      <color indexed="8"/>
      <name val="Times new roman"/>
      <family val="1"/>
      <charset val="238"/>
    </font>
    <font>
      <sz val="11.5"/>
      <color indexed="25"/>
      <name val="Times new roman"/>
      <family val="1"/>
      <charset val="238"/>
    </font>
    <font>
      <sz val="14"/>
      <color indexed="8"/>
      <name val="Times new roman"/>
      <family val="1"/>
      <charset val="238"/>
    </font>
    <font>
      <b/>
      <sz val="12"/>
      <color indexed="8"/>
      <name val="Times new roman"/>
      <family val="1"/>
    </font>
    <font>
      <b/>
      <sz val="12"/>
      <name val="Times new roman"/>
      <family val="1"/>
    </font>
    <font>
      <b/>
      <sz val="12"/>
      <color indexed="25"/>
      <name val="Times new roman"/>
      <family val="1"/>
    </font>
    <font>
      <b/>
      <sz val="11.5"/>
      <color indexed="8"/>
      <name val="Times new roman"/>
      <family val="1"/>
    </font>
    <font>
      <b/>
      <sz val="11"/>
      <color indexed="8"/>
      <name val="Times new roman"/>
      <family val="1"/>
    </font>
    <font>
      <b/>
      <sz val="11"/>
      <name val="Times new roman"/>
      <family val="1"/>
    </font>
    <font>
      <b/>
      <sz val="10"/>
      <name val="Times new roman"/>
      <family val="1"/>
    </font>
    <font>
      <b/>
      <sz val="10"/>
      <color indexed="8"/>
      <name val="Times new roman"/>
      <family val="1"/>
    </font>
    <font>
      <b/>
      <sz val="12"/>
      <color rgb="FF000000"/>
      <name val="Times new roman"/>
      <family val="1"/>
    </font>
    <font>
      <b/>
      <sz val="14"/>
      <color indexed="8"/>
      <name val="Times new roman"/>
      <family val="1"/>
    </font>
    <font>
      <b/>
      <sz val="16"/>
      <color indexed="8"/>
      <name val="Times new roman"/>
      <family val="1"/>
    </font>
    <font>
      <b/>
      <sz val="11.5"/>
      <color indexed="25"/>
      <name val="Times new roman"/>
      <family val="1"/>
    </font>
    <font>
      <b/>
      <sz val="11.5"/>
      <name val="Times new roman"/>
      <family val="1"/>
    </font>
  </fonts>
  <fills count="25">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25"/>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9"/>
        <bgColor indexed="26"/>
      </patternFill>
    </fill>
  </fills>
  <borders count="5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59"/>
      </left>
      <right style="medium">
        <color indexed="59"/>
      </right>
      <top/>
      <bottom style="medium">
        <color indexed="59"/>
      </bottom>
      <diagonal/>
    </border>
    <border>
      <left style="medium">
        <color indexed="59"/>
      </left>
      <right style="medium">
        <color indexed="59"/>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59"/>
      </left>
      <right/>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59"/>
      </bottom>
      <diagonal/>
    </border>
    <border>
      <left style="medium">
        <color indexed="64"/>
      </left>
      <right style="medium">
        <color indexed="64"/>
      </right>
      <top style="medium">
        <color indexed="59"/>
      </top>
      <bottom/>
      <diagonal/>
    </border>
    <border>
      <left style="medium">
        <color indexed="59"/>
      </left>
      <right style="medium">
        <color indexed="59"/>
      </right>
      <top style="medium">
        <color indexed="64"/>
      </top>
      <bottom/>
      <diagonal/>
    </border>
    <border>
      <left/>
      <right/>
      <top style="medium">
        <color indexed="64"/>
      </top>
      <bottom/>
      <diagonal/>
    </border>
    <border>
      <left style="medium">
        <color indexed="59"/>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59"/>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59"/>
      </left>
      <right style="medium">
        <color indexed="64"/>
      </right>
      <top style="medium">
        <color indexed="64"/>
      </top>
      <bottom style="medium">
        <color indexed="64"/>
      </bottom>
      <diagonal/>
    </border>
    <border>
      <left style="medium">
        <color indexed="59"/>
      </left>
      <right style="thin">
        <color indexed="59"/>
      </right>
      <top style="medium">
        <color indexed="64"/>
      </top>
      <bottom style="medium">
        <color indexed="64"/>
      </bottom>
      <diagonal/>
    </border>
    <border>
      <left/>
      <right style="medium">
        <color indexed="59"/>
      </right>
      <top/>
      <bottom/>
      <diagonal/>
    </border>
    <border>
      <left/>
      <right style="thin">
        <color indexed="59"/>
      </right>
      <top style="medium">
        <color indexed="64"/>
      </top>
      <bottom style="medium">
        <color indexed="64"/>
      </bottom>
      <diagonal/>
    </border>
    <border>
      <left/>
      <right style="medium">
        <color indexed="59"/>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59"/>
      </right>
      <top style="medium">
        <color indexed="64"/>
      </top>
      <bottom style="medium">
        <color indexed="59"/>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59"/>
      </left>
      <right/>
      <top style="medium">
        <color indexed="64"/>
      </top>
      <bottom/>
      <diagonal/>
    </border>
    <border>
      <left style="medium">
        <color indexed="64"/>
      </left>
      <right style="medium">
        <color indexed="59"/>
      </right>
      <top style="medium">
        <color indexed="64"/>
      </top>
      <bottom/>
      <diagonal/>
    </border>
    <border>
      <left style="medium">
        <color indexed="64"/>
      </left>
      <right/>
      <top style="medium">
        <color indexed="64"/>
      </top>
      <bottom style="medium">
        <color indexed="59"/>
      </bottom>
      <diagonal/>
    </border>
    <border>
      <left style="medium">
        <color indexed="59"/>
      </left>
      <right style="medium">
        <color indexed="64"/>
      </right>
      <top style="medium">
        <color indexed="64"/>
      </top>
      <bottom style="medium">
        <color indexed="59"/>
      </bottom>
      <diagonal/>
    </border>
    <border>
      <left/>
      <right style="medium">
        <color indexed="59"/>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59"/>
      </right>
      <top style="medium">
        <color indexed="59"/>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59"/>
      </top>
      <bottom/>
      <diagonal/>
    </border>
    <border>
      <left style="medium">
        <color indexed="59"/>
      </left>
      <right style="medium">
        <color indexed="64"/>
      </right>
      <top style="medium">
        <color indexed="59"/>
      </top>
      <bottom style="medium">
        <color indexed="64"/>
      </bottom>
      <diagonal/>
    </border>
    <border>
      <left style="thin">
        <color indexed="64"/>
      </left>
      <right style="medium">
        <color indexed="64"/>
      </right>
      <top/>
      <bottom/>
      <diagonal/>
    </border>
    <border>
      <left style="medium">
        <color indexed="64"/>
      </left>
      <right style="medium">
        <color indexed="59"/>
      </right>
      <top/>
      <bottom/>
      <diagonal/>
    </border>
    <border>
      <left/>
      <right/>
      <top/>
      <bottom style="medium">
        <color indexed="64"/>
      </bottom>
      <diagonal/>
    </border>
    <border>
      <left/>
      <right style="thin">
        <color indexed="64"/>
      </right>
      <top style="medium">
        <color indexed="64"/>
      </top>
      <bottom/>
      <diagonal/>
    </border>
  </borders>
  <cellStyleXfs count="4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3" borderId="0" applyNumberFormat="0" applyBorder="0" applyAlignment="0" applyProtection="0"/>
    <xf numFmtId="0" fontId="4" fillId="20" borderId="1" applyNumberFormat="0" applyAlignment="0" applyProtection="0"/>
    <xf numFmtId="0" fontId="5" fillId="21" borderId="2" applyNumberFormat="0" applyAlignment="0" applyProtection="0"/>
    <xf numFmtId="0" fontId="6" fillId="0" borderId="0" applyNumberFormat="0" applyFill="0" applyBorder="0" applyAlignment="0" applyProtection="0"/>
    <xf numFmtId="0" fontId="7" fillId="4" borderId="0" applyNumberFormat="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1" fillId="7" borderId="1" applyNumberFormat="0" applyAlignment="0" applyProtection="0"/>
    <xf numFmtId="0" fontId="12" fillId="0" borderId="6" applyNumberFormat="0" applyFill="0" applyAlignment="0" applyProtection="0"/>
    <xf numFmtId="0" fontId="13" fillId="22" borderId="0" applyNumberFormat="0" applyBorder="0" applyAlignment="0" applyProtection="0"/>
    <xf numFmtId="0" fontId="18" fillId="23" borderId="7" applyNumberFormat="0" applyAlignment="0" applyProtection="0"/>
    <xf numFmtId="0" fontId="14" fillId="20" borderId="8" applyNumberForma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0" borderId="0" applyNumberFormat="0" applyFill="0" applyBorder="0" applyAlignment="0" applyProtection="0"/>
  </cellStyleXfs>
  <cellXfs count="353">
    <xf numFmtId="0" fontId="0" fillId="0" borderId="0" xfId="0"/>
    <xf numFmtId="0" fontId="21" fillId="0" borderId="0" xfId="0" applyFont="1" applyAlignment="1">
      <alignment horizontal="center" vertical="center"/>
    </xf>
    <xf numFmtId="0" fontId="24" fillId="0" borderId="0" xfId="0" applyFont="1" applyAlignment="1">
      <alignment horizontal="center" vertical="center"/>
    </xf>
    <xf numFmtId="0" fontId="21" fillId="0" borderId="0" xfId="0" applyFont="1" applyAlignment="1">
      <alignment horizontal="center" vertical="center" wrapText="1"/>
    </xf>
    <xf numFmtId="0" fontId="24" fillId="0" borderId="0" xfId="0" applyFont="1" applyAlignment="1">
      <alignment vertical="center"/>
    </xf>
    <xf numFmtId="0" fontId="21" fillId="0" borderId="0" xfId="0" applyFont="1" applyAlignment="1">
      <alignment horizontal="left" vertical="center"/>
    </xf>
    <xf numFmtId="0" fontId="21" fillId="0" borderId="0" xfId="0" applyFont="1" applyAlignment="1">
      <alignment horizontal="right" vertical="center"/>
    </xf>
    <xf numFmtId="0" fontId="24" fillId="0" borderId="0" xfId="0" applyFont="1" applyAlignment="1">
      <alignment vertical="center" wrapText="1"/>
    </xf>
    <xf numFmtId="0" fontId="24" fillId="0" borderId="0" xfId="0" applyFont="1" applyBorder="1" applyAlignment="1">
      <alignment vertical="center"/>
    </xf>
    <xf numFmtId="0" fontId="24" fillId="0" borderId="25" xfId="0" applyFont="1" applyBorder="1" applyAlignment="1">
      <alignment vertical="center"/>
    </xf>
    <xf numFmtId="0" fontId="24" fillId="0" borderId="26" xfId="0" applyFont="1" applyBorder="1" applyAlignment="1">
      <alignment vertical="center"/>
    </xf>
    <xf numFmtId="0" fontId="26" fillId="0" borderId="0" xfId="0" applyFont="1" applyAlignment="1">
      <alignment vertical="center"/>
    </xf>
    <xf numFmtId="0" fontId="24" fillId="0" borderId="0" xfId="0" applyFont="1"/>
    <xf numFmtId="0" fontId="24" fillId="0" borderId="0" xfId="0" applyFont="1" applyAlignment="1">
      <alignment vertical="center"/>
    </xf>
    <xf numFmtId="0" fontId="21" fillId="0" borderId="0" xfId="0" applyFont="1" applyAlignment="1">
      <alignment vertical="center" wrapText="1"/>
    </xf>
    <xf numFmtId="0" fontId="24" fillId="0" borderId="0" xfId="0" applyFont="1" applyAlignment="1">
      <alignment horizontal="center"/>
    </xf>
    <xf numFmtId="0" fontId="25" fillId="0" borderId="0" xfId="0" applyFont="1"/>
    <xf numFmtId="0" fontId="27" fillId="0" borderId="0" xfId="0" applyFont="1" applyAlignment="1">
      <alignment horizontal="center" vertical="center"/>
    </xf>
    <xf numFmtId="0" fontId="28" fillId="0" borderId="0" xfId="0" applyFont="1" applyAlignment="1">
      <alignment horizontal="center" vertical="center"/>
    </xf>
    <xf numFmtId="0" fontId="27" fillId="0" borderId="0" xfId="0" applyFont="1" applyAlignment="1">
      <alignment vertical="center" wrapText="1"/>
    </xf>
    <xf numFmtId="0" fontId="28" fillId="0" borderId="0" xfId="0" applyFont="1" applyAlignment="1">
      <alignment horizontal="center" vertical="center" wrapText="1"/>
    </xf>
    <xf numFmtId="0" fontId="28" fillId="0" borderId="39" xfId="0" applyFont="1" applyBorder="1" applyAlignment="1">
      <alignment horizontal="right" vertical="center"/>
    </xf>
    <xf numFmtId="0" fontId="27" fillId="0" borderId="0" xfId="0" applyFont="1" applyBorder="1" applyAlignment="1">
      <alignment vertical="center"/>
    </xf>
    <xf numFmtId="0" fontId="27" fillId="0" borderId="0" xfId="0" applyFont="1" applyBorder="1" applyAlignment="1">
      <alignment horizontal="center" vertical="center"/>
    </xf>
    <xf numFmtId="0" fontId="27" fillId="0" borderId="37" xfId="0" applyFont="1" applyBorder="1" applyAlignment="1">
      <alignment vertical="center"/>
    </xf>
    <xf numFmtId="0" fontId="27" fillId="0" borderId="0" xfId="0" applyFont="1" applyAlignment="1">
      <alignment vertical="center"/>
    </xf>
    <xf numFmtId="0" fontId="27" fillId="0" borderId="25" xfId="0" applyFont="1" applyBorder="1" applyAlignment="1">
      <alignment horizontal="center" vertical="center"/>
    </xf>
    <xf numFmtId="0" fontId="29" fillId="0" borderId="0" xfId="0" applyFont="1" applyAlignment="1">
      <alignment vertical="center"/>
    </xf>
    <xf numFmtId="0" fontId="27" fillId="0" borderId="25" xfId="0" applyFont="1" applyBorder="1" applyAlignment="1">
      <alignment vertical="center"/>
    </xf>
    <xf numFmtId="0" fontId="30" fillId="0" borderId="0" xfId="0" applyFont="1" applyAlignment="1">
      <alignment horizontal="center" vertical="center"/>
    </xf>
    <xf numFmtId="0" fontId="20" fillId="0" borderId="0" xfId="0" applyFont="1" applyAlignment="1">
      <alignment horizontal="center" vertical="center"/>
    </xf>
    <xf numFmtId="0" fontId="30" fillId="0" borderId="0" xfId="0" applyFont="1" applyAlignment="1">
      <alignment vertical="center" wrapText="1"/>
    </xf>
    <xf numFmtId="0" fontId="20" fillId="0" borderId="0" xfId="0" applyFont="1" applyAlignment="1">
      <alignment horizontal="center" vertical="center" wrapText="1"/>
    </xf>
    <xf numFmtId="0" fontId="20" fillId="0" borderId="0" xfId="0" applyFont="1" applyAlignment="1">
      <alignment vertical="center"/>
    </xf>
    <xf numFmtId="0" fontId="30" fillId="0" borderId="0" xfId="0" applyFont="1" applyAlignment="1">
      <alignment vertical="center"/>
    </xf>
    <xf numFmtId="0" fontId="24" fillId="0" borderId="0" xfId="0" applyFont="1" applyAlignment="1">
      <alignment vertical="center"/>
    </xf>
    <xf numFmtId="0" fontId="24" fillId="0" borderId="0" xfId="0" applyFont="1" applyAlignment="1">
      <alignment horizontal="center" vertical="center"/>
    </xf>
    <xf numFmtId="0" fontId="24" fillId="0" borderId="0" xfId="0" applyFont="1" applyAlignment="1">
      <alignment vertical="center"/>
    </xf>
    <xf numFmtId="0" fontId="19" fillId="0" borderId="0" xfId="0" applyFont="1" applyAlignment="1">
      <alignment horizontal="center" vertical="center" wrapText="1"/>
    </xf>
    <xf numFmtId="0" fontId="24" fillId="0" borderId="0" xfId="0" applyFont="1" applyAlignment="1">
      <alignment vertical="center"/>
    </xf>
    <xf numFmtId="0" fontId="24" fillId="0" borderId="0" xfId="0" applyFont="1" applyAlignment="1">
      <alignment vertical="center"/>
    </xf>
    <xf numFmtId="0" fontId="24" fillId="0" borderId="0" xfId="0" applyFont="1" applyAlignment="1">
      <alignment vertical="center"/>
    </xf>
    <xf numFmtId="0" fontId="24" fillId="0" borderId="0" xfId="0" applyFont="1" applyAlignment="1">
      <alignment vertical="center"/>
    </xf>
    <xf numFmtId="0" fontId="31" fillId="0" borderId="22" xfId="0" applyFont="1" applyBorder="1" applyAlignment="1">
      <alignment horizontal="center" vertical="center"/>
    </xf>
    <xf numFmtId="1" fontId="32" fillId="0" borderId="22" xfId="0" applyNumberFormat="1" applyFont="1" applyBorder="1" applyAlignment="1">
      <alignment horizontal="center" vertical="center"/>
    </xf>
    <xf numFmtId="0" fontId="32" fillId="0" borderId="22" xfId="0" applyFont="1" applyBorder="1" applyAlignment="1">
      <alignment vertical="center"/>
    </xf>
    <xf numFmtId="0" fontId="24" fillId="0" borderId="0" xfId="0" applyFont="1" applyAlignment="1">
      <alignment horizontal="center" vertical="center"/>
    </xf>
    <xf numFmtId="0" fontId="25" fillId="0" borderId="0" xfId="0" applyFont="1" applyBorder="1" applyAlignment="1"/>
    <xf numFmtId="0" fontId="31" fillId="0" borderId="34" xfId="0" applyFont="1" applyBorder="1" applyAlignment="1">
      <alignment horizontal="center" vertical="center"/>
    </xf>
    <xf numFmtId="2" fontId="24" fillId="0" borderId="0" xfId="0" applyNumberFormat="1" applyFont="1" applyAlignment="1">
      <alignment vertical="center"/>
    </xf>
    <xf numFmtId="0" fontId="24" fillId="0" borderId="0" xfId="0" applyFont="1" applyAlignment="1">
      <alignment vertical="center"/>
    </xf>
    <xf numFmtId="0" fontId="24" fillId="0" borderId="0" xfId="0" applyFont="1" applyAlignment="1">
      <alignment vertical="center"/>
    </xf>
    <xf numFmtId="0" fontId="31" fillId="0" borderId="14" xfId="0" applyFont="1" applyBorder="1" applyAlignment="1">
      <alignment vertical="center" wrapText="1"/>
    </xf>
    <xf numFmtId="0" fontId="31" fillId="0" borderId="25" xfId="0" applyFont="1" applyBorder="1" applyAlignment="1">
      <alignment vertical="center" wrapText="1"/>
    </xf>
    <xf numFmtId="0" fontId="31" fillId="0" borderId="23" xfId="0" applyFont="1" applyBorder="1" applyAlignment="1">
      <alignment vertical="center" wrapText="1"/>
    </xf>
    <xf numFmtId="0" fontId="31" fillId="0" borderId="22" xfId="0" applyFont="1" applyBorder="1" applyAlignment="1">
      <alignment vertical="center" wrapText="1"/>
    </xf>
    <xf numFmtId="49" fontId="31" fillId="0" borderId="22" xfId="0" applyNumberFormat="1" applyFont="1" applyBorder="1" applyAlignment="1">
      <alignment horizontal="center" vertical="center"/>
    </xf>
    <xf numFmtId="49" fontId="31" fillId="0" borderId="31" xfId="0" applyNumberFormat="1" applyFont="1" applyBorder="1" applyAlignment="1">
      <alignment horizontal="center" vertical="center"/>
    </xf>
    <xf numFmtId="0" fontId="31" fillId="0" borderId="27" xfId="0" applyFont="1" applyBorder="1" applyAlignment="1">
      <alignment vertical="center" wrapText="1"/>
    </xf>
    <xf numFmtId="0" fontId="33" fillId="0" borderId="32" xfId="0" applyFont="1" applyBorder="1" applyAlignment="1">
      <alignment vertical="center"/>
    </xf>
    <xf numFmtId="49" fontId="31" fillId="0" borderId="22" xfId="0" applyNumberFormat="1" applyFont="1" applyBorder="1" applyAlignment="1">
      <alignment horizontal="center" vertical="center" textRotation="90" wrapText="1"/>
    </xf>
    <xf numFmtId="2" fontId="31" fillId="0" borderId="31" xfId="0" applyNumberFormat="1" applyFont="1" applyBorder="1" applyAlignment="1">
      <alignment horizontal="center" vertical="center" wrapText="1"/>
    </xf>
    <xf numFmtId="49" fontId="31" fillId="0" borderId="27" xfId="0" applyNumberFormat="1" applyFont="1" applyBorder="1" applyAlignment="1">
      <alignment horizontal="center" vertical="center" wrapText="1"/>
    </xf>
    <xf numFmtId="0" fontId="31" fillId="0" borderId="22" xfId="0" applyFont="1" applyBorder="1" applyAlignment="1">
      <alignment horizontal="center" vertical="center" textRotation="90"/>
    </xf>
    <xf numFmtId="0" fontId="31" fillId="0" borderId="32" xfId="0" applyFont="1" applyBorder="1" applyAlignment="1">
      <alignment horizontal="center" vertical="center" textRotation="90" wrapText="1"/>
    </xf>
    <xf numFmtId="0" fontId="31" fillId="0" borderId="22" xfId="0" applyFont="1" applyBorder="1" applyAlignment="1">
      <alignment horizontal="center" vertical="center" textRotation="90" wrapText="1"/>
    </xf>
    <xf numFmtId="0" fontId="31" fillId="0" borderId="22" xfId="0" applyFont="1" applyBorder="1" applyAlignment="1">
      <alignment horizontal="left" vertical="center" wrapText="1"/>
    </xf>
    <xf numFmtId="0" fontId="31" fillId="0" borderId="37" xfId="0" applyFont="1" applyBorder="1" applyAlignment="1">
      <alignment horizontal="center" vertical="center" textRotation="90" wrapText="1"/>
    </xf>
    <xf numFmtId="0" fontId="31" fillId="0" borderId="53" xfId="0" applyFont="1" applyBorder="1" applyAlignment="1">
      <alignment horizontal="center" vertical="center" textRotation="90"/>
    </xf>
    <xf numFmtId="0" fontId="32" fillId="0" borderId="22" xfId="0" applyFont="1" applyBorder="1" applyAlignment="1">
      <alignment horizontal="center" vertical="center" textRotation="90"/>
    </xf>
    <xf numFmtId="49" fontId="31" fillId="0" borderId="22" xfId="0" applyNumberFormat="1" applyFont="1" applyBorder="1" applyAlignment="1">
      <alignment horizontal="center" vertical="center" wrapText="1"/>
    </xf>
    <xf numFmtId="49" fontId="31" fillId="0" borderId="16" xfId="0" applyNumberFormat="1" applyFont="1" applyBorder="1" applyAlignment="1">
      <alignment horizontal="center" vertical="center" wrapText="1"/>
    </xf>
    <xf numFmtId="49" fontId="31" fillId="0" borderId="16" xfId="0" applyNumberFormat="1" applyFont="1" applyBorder="1" applyAlignment="1">
      <alignment horizontal="center" vertical="center" textRotation="90" wrapText="1"/>
    </xf>
    <xf numFmtId="0" fontId="32" fillId="0" borderId="22" xfId="0" applyFont="1" applyBorder="1" applyAlignment="1">
      <alignment horizontal="center" vertical="center"/>
    </xf>
    <xf numFmtId="0" fontId="32" fillId="24" borderId="22" xfId="0" applyFont="1" applyFill="1" applyBorder="1" applyAlignment="1">
      <alignment horizontal="center" vertical="center"/>
    </xf>
    <xf numFmtId="0" fontId="31" fillId="0" borderId="0" xfId="0" applyFont="1" applyAlignment="1">
      <alignment horizontal="center" vertical="center"/>
    </xf>
    <xf numFmtId="0" fontId="31" fillId="0" borderId="0" xfId="0" applyFont="1" applyAlignment="1">
      <alignment vertical="center" wrapText="1"/>
    </xf>
    <xf numFmtId="0" fontId="31" fillId="0" borderId="35" xfId="0" applyFont="1" applyBorder="1" applyAlignment="1">
      <alignment horizontal="center" vertical="center" wrapText="1"/>
    </xf>
    <xf numFmtId="0" fontId="31" fillId="0" borderId="22" xfId="0" applyFont="1" applyBorder="1" applyAlignment="1">
      <alignment vertical="center"/>
    </xf>
    <xf numFmtId="0" fontId="31" fillId="0" borderId="32" xfId="0" applyFont="1" applyBorder="1" applyAlignment="1">
      <alignment vertical="center"/>
    </xf>
    <xf numFmtId="0" fontId="31" fillId="0" borderId="35" xfId="0" applyFont="1" applyBorder="1" applyAlignment="1">
      <alignment horizontal="center" vertical="center"/>
    </xf>
    <xf numFmtId="0" fontId="31" fillId="0" borderId="32" xfId="0" applyFont="1" applyBorder="1" applyAlignment="1">
      <alignment horizontal="center" vertical="center"/>
    </xf>
    <xf numFmtId="0" fontId="31" fillId="0" borderId="25" xfId="0" applyFont="1" applyBorder="1" applyAlignment="1">
      <alignment horizontal="center" vertical="center"/>
    </xf>
    <xf numFmtId="49" fontId="31" fillId="0" borderId="0" xfId="0" applyNumberFormat="1" applyFont="1" applyBorder="1" applyAlignment="1">
      <alignment horizontal="center" vertical="center"/>
    </xf>
    <xf numFmtId="0" fontId="31" fillId="0" borderId="0" xfId="0" applyFont="1" applyBorder="1" applyAlignment="1">
      <alignment horizontal="center" vertical="center" textRotation="90" wrapText="1"/>
    </xf>
    <xf numFmtId="0" fontId="31" fillId="0" borderId="34" xfId="0" applyFont="1" applyBorder="1" applyAlignment="1">
      <alignment horizontal="center" vertical="center" wrapText="1"/>
    </xf>
    <xf numFmtId="0" fontId="31" fillId="0" borderId="34" xfId="0" applyFont="1" applyBorder="1" applyAlignment="1">
      <alignment horizontal="center" vertical="center" textRotation="90" wrapText="1"/>
    </xf>
    <xf numFmtId="0" fontId="31" fillId="0" borderId="11" xfId="0" applyFont="1" applyBorder="1" applyAlignment="1">
      <alignment horizontal="center" vertical="center" textRotation="90" wrapText="1"/>
    </xf>
    <xf numFmtId="0" fontId="34" fillId="0" borderId="44" xfId="0" applyFont="1" applyBorder="1" applyAlignment="1">
      <alignment horizontal="center" vertical="center" textRotation="90" wrapText="1"/>
    </xf>
    <xf numFmtId="0" fontId="31" fillId="0" borderId="10" xfId="0" applyFont="1" applyBorder="1" applyAlignment="1">
      <alignment horizontal="center" vertical="center" textRotation="90" wrapText="1"/>
    </xf>
    <xf numFmtId="0" fontId="31" fillId="0" borderId="42" xfId="0" applyFont="1" applyBorder="1" applyAlignment="1">
      <alignment horizontal="center" vertical="center" textRotation="90" wrapText="1"/>
    </xf>
    <xf numFmtId="0" fontId="31" fillId="0" borderId="22" xfId="0" applyFont="1" applyBorder="1" applyAlignment="1">
      <alignment horizontal="center" vertical="center"/>
    </xf>
    <xf numFmtId="2" fontId="32" fillId="0" borderId="22" xfId="0" applyNumberFormat="1" applyFont="1" applyBorder="1" applyAlignment="1">
      <alignment horizontal="center" vertical="center"/>
    </xf>
    <xf numFmtId="0" fontId="31" fillId="0" borderId="22" xfId="0" applyNumberFormat="1" applyFont="1" applyBorder="1" applyAlignment="1">
      <alignment horizontal="center" vertical="center" wrapText="1"/>
    </xf>
    <xf numFmtId="0" fontId="36" fillId="0" borderId="22" xfId="0" applyFont="1" applyBorder="1" applyAlignment="1">
      <alignment horizontal="center"/>
    </xf>
    <xf numFmtId="0" fontId="36" fillId="0" borderId="22" xfId="0" applyFont="1" applyBorder="1" applyAlignment="1">
      <alignment horizontal="center" vertical="center"/>
    </xf>
    <xf numFmtId="0" fontId="35" fillId="0" borderId="22" xfId="0" applyFont="1" applyBorder="1" applyAlignment="1">
      <alignment horizontal="center" vertical="center"/>
    </xf>
    <xf numFmtId="0" fontId="36" fillId="0" borderId="22" xfId="0" applyFont="1" applyBorder="1"/>
    <xf numFmtId="0" fontId="31" fillId="0" borderId="22" xfId="0" applyFont="1" applyBorder="1" applyAlignment="1">
      <alignment horizontal="center" vertical="center" wrapText="1"/>
    </xf>
    <xf numFmtId="0" fontId="32" fillId="0" borderId="22" xfId="0" applyNumberFormat="1" applyFont="1" applyBorder="1" applyAlignment="1">
      <alignment horizontal="center" vertical="center"/>
    </xf>
    <xf numFmtId="2" fontId="36" fillId="0" borderId="22" xfId="0" applyNumberFormat="1" applyFont="1" applyBorder="1" applyAlignment="1">
      <alignment horizontal="center" vertical="center" wrapText="1"/>
    </xf>
    <xf numFmtId="49" fontId="36" fillId="0" borderId="22" xfId="0" applyNumberFormat="1" applyFont="1" applyBorder="1" applyAlignment="1">
      <alignment horizontal="center" vertical="center" wrapText="1"/>
    </xf>
    <xf numFmtId="49" fontId="35" fillId="0" borderId="22" xfId="0" applyNumberFormat="1" applyFont="1" applyBorder="1" applyAlignment="1">
      <alignment horizontal="center" vertical="center" wrapText="1"/>
    </xf>
    <xf numFmtId="0" fontId="32" fillId="0" borderId="22" xfId="0" quotePrefix="1" applyNumberFormat="1" applyFont="1" applyBorder="1" applyAlignment="1">
      <alignment horizontal="center" vertical="center"/>
    </xf>
    <xf numFmtId="49" fontId="37" fillId="0" borderId="22" xfId="0" applyNumberFormat="1" applyFont="1" applyBorder="1" applyAlignment="1">
      <alignment horizontal="center" vertical="center" wrapText="1"/>
    </xf>
    <xf numFmtId="2" fontId="36" fillId="0" borderId="22" xfId="0" applyNumberFormat="1" applyFont="1" applyBorder="1" applyAlignment="1">
      <alignment horizontal="center" vertical="center"/>
    </xf>
    <xf numFmtId="49" fontId="36" fillId="0" borderId="22" xfId="0" applyNumberFormat="1" applyFont="1" applyBorder="1" applyAlignment="1">
      <alignment vertical="center"/>
    </xf>
    <xf numFmtId="49" fontId="35" fillId="0" borderId="22" xfId="0" applyNumberFormat="1" applyFont="1" applyBorder="1" applyAlignment="1">
      <alignment vertical="center"/>
    </xf>
    <xf numFmtId="49" fontId="38" fillId="0" borderId="22" xfId="0" applyNumberFormat="1" applyFont="1" applyBorder="1" applyAlignment="1">
      <alignment horizontal="center" vertical="center" wrapText="1"/>
    </xf>
    <xf numFmtId="0" fontId="37" fillId="0" borderId="22" xfId="0" applyFont="1" applyBorder="1" applyAlignment="1">
      <alignment horizontal="center" vertical="center"/>
    </xf>
    <xf numFmtId="0" fontId="38" fillId="0" borderId="22" xfId="0" applyFont="1" applyBorder="1" applyAlignment="1">
      <alignment horizontal="center" vertical="center"/>
    </xf>
    <xf numFmtId="0" fontId="36" fillId="0" borderId="22" xfId="0" applyFont="1" applyBorder="1" applyAlignment="1">
      <alignment vertical="center"/>
    </xf>
    <xf numFmtId="0" fontId="35" fillId="0" borderId="22" xfId="0" applyFont="1" applyBorder="1" applyAlignment="1">
      <alignment vertical="center"/>
    </xf>
    <xf numFmtId="0" fontId="35" fillId="0" borderId="22" xfId="0" applyFont="1" applyBorder="1" applyAlignment="1">
      <alignment vertical="top" wrapText="1"/>
    </xf>
    <xf numFmtId="0" fontId="32" fillId="0" borderId="22" xfId="0" applyFont="1" applyBorder="1" applyAlignment="1">
      <alignment horizontal="center" vertical="center" wrapText="1"/>
    </xf>
    <xf numFmtId="2" fontId="36" fillId="0" borderId="22" xfId="0" applyNumberFormat="1" applyFont="1" applyBorder="1" applyAlignment="1">
      <alignment vertical="center" wrapText="1"/>
    </xf>
    <xf numFmtId="0" fontId="31" fillId="0" borderId="22" xfId="0" applyFont="1" applyBorder="1" applyAlignment="1">
      <alignment horizontal="left" vertical="top" wrapText="1"/>
    </xf>
    <xf numFmtId="0" fontId="31" fillId="0" borderId="15" xfId="0" applyFont="1" applyBorder="1" applyAlignment="1">
      <alignment horizontal="center" vertical="center" wrapText="1"/>
    </xf>
    <xf numFmtId="49" fontId="36" fillId="0" borderId="22" xfId="0" applyNumberFormat="1" applyFont="1" applyBorder="1" applyAlignment="1">
      <alignment horizontal="center" vertical="center"/>
    </xf>
    <xf numFmtId="49" fontId="35" fillId="0" borderId="22" xfId="0" applyNumberFormat="1" applyFont="1" applyBorder="1" applyAlignment="1">
      <alignment horizontal="center" vertical="center"/>
    </xf>
    <xf numFmtId="0" fontId="36" fillId="24" borderId="22" xfId="0" applyFont="1" applyFill="1" applyBorder="1" applyAlignment="1">
      <alignment vertical="top" wrapText="1"/>
    </xf>
    <xf numFmtId="0" fontId="32" fillId="24" borderId="22" xfId="0" applyFont="1" applyFill="1" applyBorder="1" applyAlignment="1">
      <alignment horizontal="center" vertical="center" wrapText="1"/>
    </xf>
    <xf numFmtId="0" fontId="31" fillId="0" borderId="22" xfId="0" applyFont="1" applyBorder="1" applyAlignment="1">
      <alignment vertical="top" wrapText="1"/>
    </xf>
    <xf numFmtId="0" fontId="38" fillId="0" borderId="22" xfId="0" applyFont="1" applyBorder="1" applyAlignment="1">
      <alignment vertical="top" wrapText="1"/>
    </xf>
    <xf numFmtId="0" fontId="31" fillId="0" borderId="22" xfId="0" applyFont="1" applyBorder="1" applyAlignment="1">
      <alignment wrapText="1"/>
    </xf>
    <xf numFmtId="0" fontId="34" fillId="0" borderId="22" xfId="0" applyFont="1" applyFill="1" applyBorder="1" applyAlignment="1">
      <alignment vertical="top" wrapText="1"/>
    </xf>
    <xf numFmtId="0" fontId="31" fillId="0" borderId="22" xfId="0" applyFont="1" applyFill="1" applyBorder="1" applyAlignment="1">
      <alignment horizontal="center" vertical="center" wrapText="1"/>
    </xf>
    <xf numFmtId="0" fontId="34" fillId="0" borderId="22" xfId="0" applyFont="1" applyBorder="1" applyAlignment="1">
      <alignment vertical="center" wrapText="1"/>
    </xf>
    <xf numFmtId="0" fontId="34" fillId="0" borderId="24" xfId="0" applyFont="1" applyBorder="1" applyAlignment="1">
      <alignment horizontal="center" vertical="center" wrapText="1"/>
    </xf>
    <xf numFmtId="0" fontId="34" fillId="0" borderId="22" xfId="0" applyFont="1" applyBorder="1" applyAlignment="1">
      <alignment vertical="top" wrapText="1"/>
    </xf>
    <xf numFmtId="2" fontId="32" fillId="0" borderId="22" xfId="0" quotePrefix="1" applyNumberFormat="1" applyFont="1" applyBorder="1" applyAlignment="1">
      <alignment horizontal="center" vertical="center"/>
    </xf>
    <xf numFmtId="49" fontId="31" fillId="0" borderId="22" xfId="0" applyNumberFormat="1" applyFont="1" applyBorder="1" applyAlignment="1">
      <alignment horizontal="center" vertical="center" wrapText="1"/>
    </xf>
    <xf numFmtId="0" fontId="31" fillId="0" borderId="22" xfId="0" applyFont="1" applyBorder="1" applyAlignment="1">
      <alignment horizontal="center" vertical="center" wrapText="1"/>
    </xf>
    <xf numFmtId="49" fontId="37" fillId="0" borderId="22" xfId="0" applyNumberFormat="1" applyFont="1" applyBorder="1" applyAlignment="1">
      <alignment vertical="center"/>
    </xf>
    <xf numFmtId="49" fontId="38" fillId="0" borderId="22" xfId="0" applyNumberFormat="1" applyFont="1" applyBorder="1" applyAlignment="1">
      <alignment vertical="center"/>
    </xf>
    <xf numFmtId="0" fontId="31" fillId="0" borderId="22" xfId="0" applyFont="1" applyBorder="1" applyAlignment="1">
      <alignment horizontal="right" vertical="center"/>
    </xf>
    <xf numFmtId="49" fontId="37" fillId="0" borderId="22" xfId="0" applyNumberFormat="1" applyFont="1" applyBorder="1" applyAlignment="1">
      <alignment horizontal="center" vertical="center"/>
    </xf>
    <xf numFmtId="0" fontId="39" fillId="0" borderId="22" xfId="0" applyFont="1" applyBorder="1" applyAlignment="1">
      <alignment horizontal="left" vertical="center"/>
    </xf>
    <xf numFmtId="0" fontId="36" fillId="0" borderId="22" xfId="0" applyFont="1" applyBorder="1" applyAlignment="1">
      <alignment horizontal="center" vertical="center" wrapText="1"/>
    </xf>
    <xf numFmtId="0" fontId="31" fillId="0" borderId="0" xfId="0" applyFont="1" applyBorder="1" applyAlignment="1">
      <alignment horizontal="center" vertical="center"/>
    </xf>
    <xf numFmtId="0" fontId="31" fillId="0" borderId="0" xfId="0" applyFont="1" applyBorder="1" applyAlignment="1">
      <alignment horizontal="center" vertical="center" textRotation="90"/>
    </xf>
    <xf numFmtId="0" fontId="31" fillId="0" borderId="0" xfId="0" applyFont="1" applyBorder="1" applyAlignment="1">
      <alignment vertical="center" wrapText="1"/>
    </xf>
    <xf numFmtId="0" fontId="31" fillId="0" borderId="0" xfId="0" applyFont="1" applyBorder="1" applyAlignment="1">
      <alignment horizontal="center" vertical="center" wrapText="1"/>
    </xf>
    <xf numFmtId="0" fontId="32" fillId="0" borderId="0" xfId="0" applyFont="1" applyBorder="1" applyAlignment="1">
      <alignment horizontal="center" vertical="center"/>
    </xf>
    <xf numFmtId="2" fontId="32" fillId="0" borderId="0" xfId="0" applyNumberFormat="1" applyFont="1" applyBorder="1" applyAlignment="1">
      <alignment horizontal="center" vertical="center"/>
    </xf>
    <xf numFmtId="2" fontId="32" fillId="0" borderId="0" xfId="0" quotePrefix="1" applyNumberFormat="1" applyFont="1" applyBorder="1" applyAlignment="1">
      <alignment horizontal="center" vertical="center"/>
    </xf>
    <xf numFmtId="0" fontId="32" fillId="0" borderId="0" xfId="0" applyFont="1" applyBorder="1" applyAlignment="1">
      <alignment vertical="center"/>
    </xf>
    <xf numFmtId="0" fontId="31" fillId="0" borderId="0" xfId="0" applyFont="1" applyBorder="1" applyAlignment="1">
      <alignment vertical="center"/>
    </xf>
    <xf numFmtId="0" fontId="31" fillId="0" borderId="0" xfId="0" applyFont="1" applyAlignment="1">
      <alignment horizontal="center" vertical="center" wrapText="1"/>
    </xf>
    <xf numFmtId="0" fontId="31" fillId="0" borderId="0" xfId="0" applyFont="1" applyAlignment="1">
      <alignment horizontal="right" vertical="center"/>
    </xf>
    <xf numFmtId="0" fontId="31" fillId="0" borderId="0" xfId="0" applyFont="1" applyAlignment="1">
      <alignment vertical="center"/>
    </xf>
    <xf numFmtId="2" fontId="31" fillId="0" borderId="0" xfId="0" applyNumberFormat="1" applyFont="1" applyAlignment="1">
      <alignment horizontal="center" vertical="center"/>
    </xf>
    <xf numFmtId="0" fontId="32" fillId="0" borderId="0" xfId="0" applyFont="1" applyAlignment="1">
      <alignment horizontal="center" vertical="center"/>
    </xf>
    <xf numFmtId="0" fontId="32" fillId="0" borderId="0" xfId="0" applyFont="1" applyAlignment="1">
      <alignment vertical="center"/>
    </xf>
    <xf numFmtId="0" fontId="31" fillId="0" borderId="0" xfId="0" applyFont="1" applyAlignment="1">
      <alignment vertical="center" wrapText="1"/>
    </xf>
    <xf numFmtId="0" fontId="31" fillId="0" borderId="0" xfId="0" applyFont="1" applyAlignment="1">
      <alignment horizontal="center"/>
    </xf>
    <xf numFmtId="0" fontId="31" fillId="0" borderId="0" xfId="0" applyFont="1" applyAlignment="1">
      <alignment horizontal="center"/>
    </xf>
    <xf numFmtId="0" fontId="31" fillId="0" borderId="0" xfId="0" applyFont="1" applyAlignment="1">
      <alignment horizontal="left" vertical="center"/>
    </xf>
    <xf numFmtId="0" fontId="31" fillId="0" borderId="0" xfId="0" applyFont="1" applyAlignment="1">
      <alignment horizontal="center" vertical="center"/>
    </xf>
    <xf numFmtId="0" fontId="31" fillId="0" borderId="0" xfId="0" applyFont="1" applyBorder="1" applyAlignment="1">
      <alignment horizontal="center" vertical="center" wrapText="1"/>
    </xf>
    <xf numFmtId="0" fontId="31" fillId="0" borderId="0" xfId="0" applyFont="1" applyAlignment="1">
      <alignment vertical="center"/>
    </xf>
    <xf numFmtId="0" fontId="31" fillId="0" borderId="0" xfId="0" applyFont="1" applyBorder="1" applyAlignment="1"/>
    <xf numFmtId="0" fontId="32" fillId="0" borderId="0" xfId="0" applyFont="1" applyBorder="1" applyAlignment="1">
      <alignment horizontal="center"/>
    </xf>
    <xf numFmtId="0" fontId="31" fillId="0" borderId="0" xfId="0" applyFont="1" applyBorder="1" applyAlignment="1">
      <alignment horizontal="center"/>
    </xf>
    <xf numFmtId="0" fontId="31" fillId="0" borderId="0" xfId="0" applyFont="1" applyAlignment="1"/>
    <xf numFmtId="0" fontId="32" fillId="0" borderId="0" xfId="0" applyFont="1" applyBorder="1" applyAlignment="1"/>
    <xf numFmtId="0" fontId="31" fillId="0" borderId="22" xfId="0" applyFont="1" applyBorder="1" applyAlignment="1">
      <alignment horizontal="center" vertical="center"/>
    </xf>
    <xf numFmtId="2" fontId="32" fillId="0" borderId="22" xfId="0" applyNumberFormat="1" applyFont="1" applyBorder="1" applyAlignment="1">
      <alignment horizontal="center" vertical="center"/>
    </xf>
    <xf numFmtId="2" fontId="36" fillId="0" borderId="22" xfId="0" applyNumberFormat="1" applyFont="1" applyBorder="1" applyAlignment="1">
      <alignment horizontal="center" vertical="center" wrapText="1"/>
    </xf>
    <xf numFmtId="0" fontId="32" fillId="0" borderId="22" xfId="0" applyFont="1" applyBorder="1" applyAlignment="1">
      <alignment horizontal="center" vertical="center"/>
    </xf>
    <xf numFmtId="0" fontId="31" fillId="0" borderId="22" xfId="0" applyFont="1" applyBorder="1" applyAlignment="1">
      <alignment horizontal="center" vertical="center" wrapText="1"/>
    </xf>
    <xf numFmtId="0" fontId="40" fillId="0" borderId="0" xfId="0" applyFont="1" applyAlignment="1">
      <alignment horizontal="center" vertical="center"/>
    </xf>
    <xf numFmtId="0" fontId="34" fillId="0" borderId="0" xfId="0" applyFont="1" applyAlignment="1">
      <alignment horizontal="center" vertical="center"/>
    </xf>
    <xf numFmtId="0" fontId="40" fillId="0" borderId="0" xfId="0" applyFont="1" applyAlignment="1">
      <alignment vertical="center"/>
    </xf>
    <xf numFmtId="0" fontId="34" fillId="0" borderId="39" xfId="0" applyFont="1" applyBorder="1" applyAlignment="1">
      <alignment vertical="center" wrapText="1"/>
    </xf>
    <xf numFmtId="0" fontId="34" fillId="0" borderId="0" xfId="0" applyFont="1" applyBorder="1" applyAlignment="1">
      <alignment vertical="center"/>
    </xf>
    <xf numFmtId="0" fontId="34" fillId="0" borderId="0" xfId="0" applyFont="1" applyBorder="1" applyAlignment="1">
      <alignment horizontal="center" vertical="center"/>
    </xf>
    <xf numFmtId="0" fontId="34" fillId="0" borderId="37" xfId="0" applyFont="1" applyBorder="1" applyAlignment="1">
      <alignment vertical="center"/>
    </xf>
    <xf numFmtId="0" fontId="34" fillId="0" borderId="0" xfId="0" applyFont="1" applyAlignment="1">
      <alignment vertical="center"/>
    </xf>
    <xf numFmtId="0" fontId="34" fillId="0" borderId="39" xfId="0" applyFont="1" applyBorder="1" applyAlignment="1">
      <alignment horizontal="center" vertical="center" wrapText="1"/>
    </xf>
    <xf numFmtId="0" fontId="40" fillId="0" borderId="0" xfId="0" applyFont="1" applyAlignment="1">
      <alignment horizontal="center" vertical="center" wrapText="1"/>
    </xf>
    <xf numFmtId="0" fontId="34" fillId="0" borderId="0" xfId="0" applyFont="1" applyAlignment="1">
      <alignment horizontal="center" vertical="center" wrapText="1"/>
    </xf>
    <xf numFmtId="0" fontId="34" fillId="0" borderId="0" xfId="0" applyFont="1" applyAlignment="1">
      <alignment horizontal="left" vertical="center" wrapText="1"/>
    </xf>
    <xf numFmtId="0" fontId="40" fillId="0" borderId="0" xfId="0" applyFont="1" applyAlignment="1">
      <alignment horizontal="left" vertical="center"/>
    </xf>
    <xf numFmtId="0" fontId="34" fillId="0" borderId="0" xfId="0" applyFont="1" applyAlignment="1">
      <alignment vertical="center" wrapText="1"/>
    </xf>
    <xf numFmtId="0" fontId="34" fillId="0" borderId="39" xfId="0" applyFont="1" applyBorder="1" applyAlignment="1">
      <alignment horizontal="right" vertical="center"/>
    </xf>
    <xf numFmtId="0" fontId="41" fillId="0" borderId="0" xfId="0" applyFont="1" applyAlignment="1">
      <alignment vertical="center"/>
    </xf>
    <xf numFmtId="0" fontId="34" fillId="0" borderId="39" xfId="0" applyFont="1" applyBorder="1" applyAlignment="1">
      <alignment horizontal="center" vertical="center"/>
    </xf>
    <xf numFmtId="0" fontId="34" fillId="0" borderId="37" xfId="0" applyFont="1" applyBorder="1" applyAlignment="1">
      <alignment horizontal="center" vertical="center"/>
    </xf>
    <xf numFmtId="0" fontId="34" fillId="0" borderId="0" xfId="0" applyFont="1" applyBorder="1" applyAlignment="1">
      <alignment horizontal="right" vertical="center"/>
    </xf>
    <xf numFmtId="0" fontId="34" fillId="0" borderId="0" xfId="0" applyFont="1" applyAlignment="1">
      <alignment horizontal="left" vertical="center"/>
    </xf>
    <xf numFmtId="0" fontId="40" fillId="0" borderId="35" xfId="0" applyFont="1" applyBorder="1" applyAlignment="1">
      <alignment horizontal="center" vertical="center" wrapText="1"/>
    </xf>
    <xf numFmtId="0" fontId="40" fillId="0" borderId="22" xfId="0" applyFont="1" applyBorder="1" applyAlignment="1">
      <alignment horizontal="center" vertical="center"/>
    </xf>
    <xf numFmtId="0" fontId="40" fillId="0" borderId="36" xfId="0" applyFont="1" applyBorder="1" applyAlignment="1">
      <alignment horizontal="center" vertical="center"/>
    </xf>
    <xf numFmtId="0" fontId="40" fillId="0" borderId="35" xfId="0" applyFont="1" applyBorder="1" applyAlignment="1">
      <alignment horizontal="center" vertical="center"/>
    </xf>
    <xf numFmtId="0" fontId="40" fillId="0" borderId="25" xfId="0" applyFont="1" applyBorder="1" applyAlignment="1">
      <alignment horizontal="center" vertical="center"/>
    </xf>
    <xf numFmtId="0" fontId="40" fillId="0" borderId="22" xfId="0" applyFont="1" applyBorder="1" applyAlignment="1">
      <alignment horizontal="center" vertical="center" wrapText="1"/>
    </xf>
    <xf numFmtId="49" fontId="40" fillId="0" borderId="22" xfId="0" applyNumberFormat="1" applyFont="1" applyBorder="1" applyAlignment="1">
      <alignment horizontal="center" vertical="center"/>
    </xf>
    <xf numFmtId="49" fontId="34" fillId="0" borderId="0" xfId="0" applyNumberFormat="1" applyFont="1" applyBorder="1" applyAlignment="1">
      <alignment horizontal="center" vertical="center"/>
    </xf>
    <xf numFmtId="0" fontId="34" fillId="0" borderId="0" xfId="0" applyFont="1" applyBorder="1" applyAlignment="1">
      <alignment horizontal="center" vertical="center" textRotation="90" wrapText="1"/>
    </xf>
    <xf numFmtId="0" fontId="31" fillId="0" borderId="41" xfId="0" applyFont="1" applyBorder="1" applyAlignment="1">
      <alignment horizontal="center" vertical="center" textRotation="90" wrapText="1"/>
    </xf>
    <xf numFmtId="0" fontId="31" fillId="0" borderId="19" xfId="0" applyFont="1" applyBorder="1" applyAlignment="1">
      <alignment horizontal="center" vertical="center" textRotation="90" wrapText="1"/>
    </xf>
    <xf numFmtId="0" fontId="31" fillId="0" borderId="44" xfId="0" applyFont="1" applyBorder="1" applyAlignment="1">
      <alignment horizontal="center" vertical="center" textRotation="90" wrapText="1"/>
    </xf>
    <xf numFmtId="0" fontId="31" fillId="0" borderId="40" xfId="0" applyFont="1" applyBorder="1" applyAlignment="1">
      <alignment horizontal="center" vertical="center" textRotation="90" wrapText="1"/>
    </xf>
    <xf numFmtId="0" fontId="31" fillId="0" borderId="20" xfId="0" applyFont="1" applyBorder="1" applyAlignment="1">
      <alignment horizontal="center" vertical="center" textRotation="90" wrapText="1"/>
    </xf>
    <xf numFmtId="0" fontId="31" fillId="0" borderId="38" xfId="0" applyFont="1" applyBorder="1" applyAlignment="1">
      <alignment horizontal="center" vertical="center"/>
    </xf>
    <xf numFmtId="0" fontId="31" fillId="0" borderId="20" xfId="0" applyFont="1" applyBorder="1" applyAlignment="1">
      <alignment horizontal="center" vertical="center" wrapText="1"/>
    </xf>
    <xf numFmtId="0" fontId="31" fillId="0" borderId="25" xfId="0" applyFont="1" applyBorder="1" applyAlignment="1">
      <alignment horizontal="center" vertical="center" textRotation="90" wrapText="1"/>
    </xf>
    <xf numFmtId="0" fontId="31" fillId="0" borderId="25" xfId="0" applyFont="1" applyBorder="1" applyAlignment="1">
      <alignment horizontal="center" vertical="center" wrapText="1"/>
    </xf>
    <xf numFmtId="2" fontId="32" fillId="0" borderId="45" xfId="0" applyNumberFormat="1" applyFont="1" applyBorder="1" applyAlignment="1">
      <alignment horizontal="center" vertical="center" wrapText="1"/>
    </xf>
    <xf numFmtId="0" fontId="31" fillId="0" borderId="15" xfId="0" applyFont="1" applyBorder="1" applyAlignment="1">
      <alignment horizontal="center" vertical="center"/>
    </xf>
    <xf numFmtId="0" fontId="31" fillId="0" borderId="29" xfId="0" applyFont="1" applyBorder="1" applyAlignment="1">
      <alignment horizontal="center" vertical="center"/>
    </xf>
    <xf numFmtId="0" fontId="31" fillId="0" borderId="14" xfId="0" applyFont="1" applyBorder="1" applyAlignment="1">
      <alignment horizontal="center" vertical="center" wrapText="1"/>
    </xf>
    <xf numFmtId="2" fontId="32" fillId="0" borderId="16" xfId="0" applyNumberFormat="1" applyFont="1" applyBorder="1" applyAlignment="1">
      <alignment horizontal="center" vertical="center"/>
    </xf>
    <xf numFmtId="0" fontId="42" fillId="0" borderId="0" xfId="0" applyFont="1" applyAlignment="1">
      <alignment horizontal="center" vertical="center"/>
    </xf>
    <xf numFmtId="0" fontId="31" fillId="0" borderId="23" xfId="0" applyFont="1" applyBorder="1" applyAlignment="1">
      <alignment horizontal="center" vertical="center" wrapText="1"/>
    </xf>
    <xf numFmtId="0" fontId="32" fillId="0" borderId="25" xfId="0" applyFont="1" applyBorder="1" applyAlignment="1">
      <alignment horizontal="center" vertical="center"/>
    </xf>
    <xf numFmtId="0" fontId="42" fillId="0" borderId="0" xfId="0" applyFont="1" applyAlignment="1">
      <alignment vertical="center"/>
    </xf>
    <xf numFmtId="0" fontId="31" fillId="0" borderId="30" xfId="0" applyFont="1" applyBorder="1" applyAlignment="1">
      <alignment horizontal="center" vertical="center"/>
    </xf>
    <xf numFmtId="0" fontId="31" fillId="0" borderId="27" xfId="0" applyFont="1" applyBorder="1" applyAlignment="1">
      <alignment horizontal="center" vertical="center" wrapText="1"/>
    </xf>
    <xf numFmtId="2" fontId="32" fillId="0" borderId="48" xfId="0" applyNumberFormat="1" applyFont="1" applyBorder="1" applyAlignment="1">
      <alignment horizontal="center" vertical="center"/>
    </xf>
    <xf numFmtId="49" fontId="31" fillId="0" borderId="21" xfId="0" applyNumberFormat="1" applyFont="1" applyBorder="1" applyAlignment="1">
      <alignment horizontal="center" vertical="center" wrapText="1"/>
    </xf>
    <xf numFmtId="0" fontId="31" fillId="0" borderId="13" xfId="0" applyFont="1" applyBorder="1" applyAlignment="1">
      <alignment horizontal="center" vertical="center" textRotation="90" wrapText="1"/>
    </xf>
    <xf numFmtId="0" fontId="31" fillId="0" borderId="28" xfId="0" applyFont="1" applyBorder="1" applyAlignment="1">
      <alignment horizontal="center" vertical="center"/>
    </xf>
    <xf numFmtId="2" fontId="32" fillId="0" borderId="35" xfId="0" applyNumberFormat="1" applyFont="1" applyBorder="1" applyAlignment="1">
      <alignment horizontal="center" vertical="center"/>
    </xf>
    <xf numFmtId="2" fontId="32" fillId="0" borderId="32" xfId="0" applyNumberFormat="1" applyFont="1" applyBorder="1" applyAlignment="1">
      <alignment horizontal="center" vertical="center"/>
    </xf>
    <xf numFmtId="0" fontId="31" fillId="0" borderId="31" xfId="0" applyFont="1" applyBorder="1" applyAlignment="1">
      <alignment vertical="center"/>
    </xf>
    <xf numFmtId="0" fontId="31" fillId="0" borderId="21" xfId="0" applyFont="1" applyBorder="1" applyAlignment="1">
      <alignment vertical="center"/>
    </xf>
    <xf numFmtId="0" fontId="31" fillId="0" borderId="15" xfId="0" applyFont="1" applyBorder="1" applyAlignment="1">
      <alignment vertical="center"/>
    </xf>
    <xf numFmtId="0" fontId="31" fillId="0" borderId="13" xfId="0" applyFont="1" applyBorder="1" applyAlignment="1">
      <alignment vertical="center"/>
    </xf>
    <xf numFmtId="0" fontId="34" fillId="0" borderId="0" xfId="0" applyFont="1"/>
    <xf numFmtId="0" fontId="43" fillId="0" borderId="0" xfId="0" applyFont="1"/>
    <xf numFmtId="0" fontId="38" fillId="0" borderId="34" xfId="0" applyFont="1" applyBorder="1" applyAlignment="1">
      <alignment horizontal="center" vertical="center" textRotation="90" wrapText="1"/>
    </xf>
    <xf numFmtId="0" fontId="38" fillId="0" borderId="44" xfId="0" applyFont="1" applyBorder="1" applyAlignment="1">
      <alignment horizontal="center" vertical="center" textRotation="90" wrapText="1"/>
    </xf>
    <xf numFmtId="49" fontId="31" fillId="0" borderId="15" xfId="0" applyNumberFormat="1" applyFont="1" applyBorder="1" applyAlignment="1">
      <alignment horizontal="center" vertical="center" textRotation="90" wrapText="1"/>
    </xf>
    <xf numFmtId="49" fontId="31" fillId="0" borderId="22" xfId="0" applyNumberFormat="1" applyFont="1" applyBorder="1" applyAlignment="1">
      <alignment horizontal="center" vertical="center" wrapText="1"/>
    </xf>
    <xf numFmtId="0" fontId="31" fillId="0" borderId="22" xfId="0" applyFont="1" applyBorder="1" applyAlignment="1">
      <alignment horizontal="center" vertical="center"/>
    </xf>
    <xf numFmtId="0" fontId="31" fillId="0" borderId="22" xfId="0" applyFont="1" applyBorder="1" applyAlignment="1">
      <alignment horizontal="center" vertical="center" wrapText="1"/>
    </xf>
    <xf numFmtId="2" fontId="32" fillId="0" borderId="22" xfId="0" applyNumberFormat="1" applyFont="1" applyBorder="1" applyAlignment="1">
      <alignment horizontal="center" vertical="center"/>
    </xf>
    <xf numFmtId="0" fontId="31" fillId="0" borderId="15" xfId="0" applyFont="1" applyBorder="1" applyAlignment="1">
      <alignment horizontal="center" vertical="center"/>
    </xf>
    <xf numFmtId="0" fontId="32" fillId="24" borderId="0" xfId="0" applyFont="1" applyFill="1" applyBorder="1" applyAlignment="1">
      <alignment horizontal="center" vertical="center"/>
    </xf>
    <xf numFmtId="49" fontId="31" fillId="0" borderId="25" xfId="0" applyNumberFormat="1" applyFont="1" applyBorder="1" applyAlignment="1">
      <alignment horizontal="center" vertical="center" wrapText="1"/>
    </xf>
    <xf numFmtId="0" fontId="32" fillId="0" borderId="32" xfId="0" applyFont="1" applyBorder="1" applyAlignment="1">
      <alignment horizontal="center" vertical="center" textRotation="90"/>
    </xf>
    <xf numFmtId="0" fontId="31" fillId="0" borderId="12" xfId="0" applyFont="1" applyBorder="1" applyAlignment="1">
      <alignment horizontal="center" vertical="center"/>
    </xf>
    <xf numFmtId="0" fontId="32" fillId="0" borderId="35" xfId="0" applyFont="1" applyBorder="1" applyAlignment="1">
      <alignment horizontal="center" vertical="center"/>
    </xf>
    <xf numFmtId="0" fontId="31" fillId="0" borderId="54" xfId="0" applyFont="1" applyBorder="1" applyAlignment="1">
      <alignment horizontal="center" vertical="center"/>
    </xf>
    <xf numFmtId="0" fontId="32" fillId="0" borderId="12" xfId="0" applyFont="1" applyBorder="1" applyAlignment="1">
      <alignment horizontal="center" vertical="center"/>
    </xf>
    <xf numFmtId="0" fontId="32" fillId="24" borderId="55" xfId="0" applyFont="1" applyFill="1" applyBorder="1" applyAlignment="1">
      <alignment horizontal="center" vertical="center"/>
    </xf>
    <xf numFmtId="0" fontId="32" fillId="24" borderId="13" xfId="0" applyFont="1" applyFill="1" applyBorder="1" applyAlignment="1">
      <alignment horizontal="center" vertical="center"/>
    </xf>
    <xf numFmtId="0" fontId="32" fillId="0" borderId="55" xfId="0" applyFont="1" applyBorder="1" applyAlignment="1">
      <alignment horizontal="center" vertical="center"/>
    </xf>
    <xf numFmtId="0" fontId="31" fillId="0" borderId="20" xfId="0" applyFont="1" applyBorder="1" applyAlignment="1">
      <alignment horizontal="center" vertical="center"/>
    </xf>
    <xf numFmtId="0" fontId="31" fillId="0" borderId="56" xfId="0" applyFont="1" applyBorder="1" applyAlignment="1">
      <alignment horizontal="center" vertical="center"/>
    </xf>
    <xf numFmtId="0" fontId="32" fillId="0" borderId="25" xfId="0" applyFont="1" applyBorder="1" applyAlignment="1">
      <alignment horizontal="center" vertical="center" wrapText="1"/>
    </xf>
    <xf numFmtId="0" fontId="31" fillId="0" borderId="22" xfId="0" applyFont="1" applyBorder="1" applyAlignment="1">
      <alignment horizontal="center" vertical="center"/>
    </xf>
    <xf numFmtId="2" fontId="32" fillId="0" borderId="22" xfId="0" applyNumberFormat="1" applyFont="1" applyBorder="1" applyAlignment="1">
      <alignment horizontal="center" vertical="center"/>
    </xf>
    <xf numFmtId="0" fontId="31" fillId="0" borderId="15" xfId="0" applyFont="1" applyBorder="1" applyAlignment="1">
      <alignment horizontal="center" vertical="center"/>
    </xf>
    <xf numFmtId="0" fontId="31" fillId="0" borderId="32" xfId="0" applyFont="1" applyBorder="1" applyAlignment="1">
      <alignment vertical="center" wrapText="1"/>
    </xf>
    <xf numFmtId="0" fontId="34" fillId="0" borderId="0" xfId="0" applyFont="1" applyBorder="1" applyAlignment="1">
      <alignment horizontal="center" vertical="center"/>
    </xf>
    <xf numFmtId="0" fontId="31" fillId="0" borderId="37" xfId="0" applyFont="1" applyBorder="1" applyAlignment="1">
      <alignment horizontal="center" vertical="center" textRotation="90" wrapText="1"/>
    </xf>
    <xf numFmtId="2" fontId="32" fillId="0" borderId="22" xfId="0" applyNumberFormat="1" applyFont="1" applyBorder="1" applyAlignment="1">
      <alignment horizontal="center" vertical="center"/>
    </xf>
    <xf numFmtId="2" fontId="36" fillId="0" borderId="22" xfId="0" applyNumberFormat="1" applyFont="1" applyBorder="1" applyAlignment="1">
      <alignment horizontal="center" vertical="center" wrapText="1"/>
    </xf>
    <xf numFmtId="0" fontId="31" fillId="0" borderId="22" xfId="0" applyFont="1" applyBorder="1" applyAlignment="1">
      <alignment horizontal="center" vertical="center"/>
    </xf>
    <xf numFmtId="0" fontId="32" fillId="0" borderId="22" xfId="0" applyFont="1" applyBorder="1" applyAlignment="1">
      <alignment horizontal="center" vertical="center"/>
    </xf>
    <xf numFmtId="0" fontId="31" fillId="0" borderId="22" xfId="0" applyFont="1" applyBorder="1" applyAlignment="1">
      <alignment horizontal="center" vertical="center" wrapText="1"/>
    </xf>
    <xf numFmtId="0" fontId="31" fillId="0" borderId="34" xfId="0" applyFont="1" applyBorder="1" applyAlignment="1">
      <alignment horizontal="center" vertical="center"/>
    </xf>
    <xf numFmtId="0" fontId="32" fillId="24" borderId="22" xfId="0" applyFont="1" applyFill="1" applyBorder="1" applyAlignment="1">
      <alignment horizontal="center" vertical="center"/>
    </xf>
    <xf numFmtId="49" fontId="31" fillId="0" borderId="22" xfId="0" applyNumberFormat="1" applyFont="1" applyBorder="1" applyAlignment="1">
      <alignment horizontal="center" vertical="center" wrapText="1"/>
    </xf>
    <xf numFmtId="0" fontId="31" fillId="0" borderId="0" xfId="0" applyFont="1" applyBorder="1" applyAlignment="1">
      <alignment horizontal="center" vertical="center"/>
    </xf>
    <xf numFmtId="2" fontId="32" fillId="0" borderId="22" xfId="0" applyNumberFormat="1" applyFont="1" applyBorder="1" applyAlignment="1">
      <alignment horizontal="center" vertical="center"/>
    </xf>
    <xf numFmtId="0" fontId="31" fillId="0" borderId="55" xfId="0" applyFont="1" applyBorder="1" applyAlignment="1">
      <alignment horizontal="center" vertical="center"/>
    </xf>
    <xf numFmtId="0" fontId="31" fillId="0" borderId="15" xfId="0" applyFont="1" applyBorder="1" applyAlignment="1">
      <alignment horizontal="center" vertical="center" textRotation="90"/>
    </xf>
    <xf numFmtId="0" fontId="31" fillId="0" borderId="0" xfId="0" applyFont="1" applyBorder="1" applyAlignment="1">
      <alignment horizontal="right" vertical="center"/>
    </xf>
    <xf numFmtId="0" fontId="28" fillId="0" borderId="0" xfId="0" applyFont="1" applyBorder="1" applyAlignment="1">
      <alignment horizontal="right" vertical="center"/>
    </xf>
    <xf numFmtId="0" fontId="32" fillId="0" borderId="20" xfId="0" applyFont="1" applyBorder="1" applyAlignment="1">
      <alignment horizontal="center" vertical="center"/>
    </xf>
    <xf numFmtId="0" fontId="32" fillId="0" borderId="20" xfId="0" applyFont="1" applyBorder="1" applyAlignment="1">
      <alignment horizontal="center" vertical="center" wrapText="1"/>
    </xf>
    <xf numFmtId="1" fontId="32" fillId="0" borderId="35" xfId="0" applyNumberFormat="1" applyFont="1" applyBorder="1" applyAlignment="1">
      <alignment horizontal="center" vertical="center"/>
    </xf>
    <xf numFmtId="49" fontId="31" fillId="0" borderId="22" xfId="0" applyNumberFormat="1" applyFont="1" applyBorder="1" applyAlignment="1">
      <alignment horizontal="center" vertical="center" wrapText="1"/>
    </xf>
    <xf numFmtId="0" fontId="31" fillId="0" borderId="22" xfId="0" applyFont="1" applyBorder="1" applyAlignment="1">
      <alignment horizontal="center" vertical="center"/>
    </xf>
    <xf numFmtId="0" fontId="32" fillId="0" borderId="22" xfId="0" applyFont="1" applyBorder="1" applyAlignment="1">
      <alignment horizontal="center" vertical="center"/>
    </xf>
    <xf numFmtId="2" fontId="32" fillId="0" borderId="22" xfId="0" applyNumberFormat="1" applyFont="1" applyBorder="1" applyAlignment="1">
      <alignment horizontal="center" vertical="center"/>
    </xf>
    <xf numFmtId="0" fontId="31" fillId="0" borderId="34" xfId="0" applyFont="1" applyBorder="1" applyAlignment="1">
      <alignment horizontal="center" vertical="center"/>
    </xf>
    <xf numFmtId="49" fontId="36" fillId="0" borderId="22" xfId="0" applyNumberFormat="1" applyFont="1" applyBorder="1" applyAlignment="1">
      <alignment horizontal="center" vertical="center" wrapText="1"/>
    </xf>
    <xf numFmtId="49" fontId="35" fillId="0" borderId="22" xfId="0" applyNumberFormat="1" applyFont="1" applyBorder="1" applyAlignment="1">
      <alignment horizontal="center" vertical="center" wrapText="1"/>
    </xf>
    <xf numFmtId="49" fontId="38" fillId="0" borderId="22" xfId="0" applyNumberFormat="1" applyFont="1" applyBorder="1" applyAlignment="1">
      <alignment horizontal="center" vertical="center" wrapText="1"/>
    </xf>
    <xf numFmtId="49" fontId="31" fillId="0" borderId="13" xfId="0" applyNumberFormat="1" applyFont="1" applyBorder="1" applyAlignment="1">
      <alignment horizontal="center" vertical="center" wrapText="1"/>
    </xf>
    <xf numFmtId="2" fontId="31" fillId="0" borderId="22" xfId="0" applyNumberFormat="1" applyFont="1" applyBorder="1" applyAlignment="1">
      <alignment horizontal="center" vertical="center" wrapText="1"/>
    </xf>
    <xf numFmtId="2" fontId="32" fillId="0" borderId="25" xfId="0" applyNumberFormat="1" applyFont="1" applyBorder="1" applyAlignment="1">
      <alignment horizontal="center" vertical="center"/>
    </xf>
    <xf numFmtId="0" fontId="31" fillId="0" borderId="0" xfId="0" applyFont="1" applyBorder="1" applyAlignment="1">
      <alignment horizontal="center" vertical="center" wrapText="1"/>
    </xf>
    <xf numFmtId="0" fontId="43" fillId="0" borderId="0" xfId="0" applyFont="1" applyBorder="1"/>
    <xf numFmtId="0" fontId="32" fillId="0" borderId="0" xfId="0" applyFont="1" applyBorder="1" applyAlignment="1">
      <alignment horizontal="center"/>
    </xf>
    <xf numFmtId="0" fontId="31" fillId="0" borderId="0" xfId="0" applyFont="1" applyAlignment="1">
      <alignment horizontal="center" vertical="center"/>
    </xf>
    <xf numFmtId="0" fontId="31" fillId="0" borderId="0" xfId="0" applyFont="1" applyAlignment="1">
      <alignment horizontal="center"/>
    </xf>
    <xf numFmtId="0" fontId="40" fillId="0" borderId="0" xfId="0" applyFont="1" applyAlignment="1">
      <alignment horizontal="center" vertical="center"/>
    </xf>
    <xf numFmtId="0" fontId="40" fillId="0" borderId="0" xfId="0" applyFont="1" applyBorder="1" applyAlignment="1">
      <alignment horizontal="left" vertical="center" wrapText="1"/>
    </xf>
    <xf numFmtId="0" fontId="41" fillId="0" borderId="0" xfId="0" applyFont="1" applyBorder="1" applyAlignment="1">
      <alignment horizontal="center" vertical="center"/>
    </xf>
    <xf numFmtId="0" fontId="40" fillId="0" borderId="0" xfId="0" applyFont="1" applyAlignment="1">
      <alignment vertical="center"/>
    </xf>
    <xf numFmtId="0" fontId="40" fillId="0" borderId="35" xfId="0" applyFont="1" applyBorder="1" applyAlignment="1">
      <alignment horizontal="center" vertical="center"/>
    </xf>
    <xf numFmtId="0" fontId="40" fillId="0" borderId="32" xfId="0" applyFont="1" applyBorder="1" applyAlignment="1">
      <alignment horizontal="center" vertical="center"/>
    </xf>
    <xf numFmtId="0" fontId="34" fillId="0" borderId="0" xfId="0" applyFont="1" applyBorder="1" applyAlignment="1">
      <alignment horizontal="center" vertical="center"/>
    </xf>
    <xf numFmtId="0" fontId="31" fillId="0" borderId="17" xfId="0" applyFont="1" applyBorder="1" applyAlignment="1">
      <alignment horizontal="center" vertical="center" wrapText="1"/>
    </xf>
    <xf numFmtId="0" fontId="31" fillId="0" borderId="18" xfId="0" applyFont="1" applyBorder="1" applyAlignment="1">
      <alignment horizontal="center" vertical="center" wrapText="1"/>
    </xf>
    <xf numFmtId="0" fontId="31" fillId="0" borderId="17" xfId="0" applyFont="1" applyBorder="1" applyAlignment="1">
      <alignment horizontal="center" vertical="center" textRotation="90" wrapText="1"/>
    </xf>
    <xf numFmtId="0" fontId="31" fillId="0" borderId="18" xfId="0" applyFont="1" applyBorder="1" applyAlignment="1">
      <alignment horizontal="center" vertical="center" textRotation="90" wrapText="1"/>
    </xf>
    <xf numFmtId="0" fontId="31" fillId="0" borderId="42" xfId="0" applyFont="1" applyBorder="1" applyAlignment="1">
      <alignment horizontal="center" vertical="center" wrapText="1"/>
    </xf>
    <xf numFmtId="0" fontId="31" fillId="0" borderId="51" xfId="0" applyFont="1" applyBorder="1" applyAlignment="1">
      <alignment horizontal="center" vertical="center" wrapText="1"/>
    </xf>
    <xf numFmtId="0" fontId="31" fillId="0" borderId="49" xfId="0" applyFont="1" applyBorder="1" applyAlignment="1">
      <alignment horizontal="center" vertical="center" textRotation="90" wrapText="1"/>
    </xf>
    <xf numFmtId="0" fontId="31" fillId="0" borderId="50" xfId="0" applyFont="1" applyBorder="1" applyAlignment="1">
      <alignment horizontal="center" vertical="center" textRotation="90" wrapText="1"/>
    </xf>
    <xf numFmtId="0" fontId="31" fillId="0" borderId="47" xfId="0" applyFont="1" applyBorder="1" applyAlignment="1">
      <alignment horizontal="center" vertical="center" textRotation="90" wrapText="1"/>
    </xf>
    <xf numFmtId="49" fontId="31" fillId="0" borderId="34" xfId="0" applyNumberFormat="1" applyFont="1" applyBorder="1" applyAlignment="1">
      <alignment horizontal="center" vertical="center" textRotation="90" wrapText="1"/>
    </xf>
    <xf numFmtId="49" fontId="31" fillId="0" borderId="15" xfId="0" applyNumberFormat="1" applyFont="1" applyBorder="1" applyAlignment="1">
      <alignment horizontal="center" vertical="center" textRotation="90" wrapText="1"/>
    </xf>
    <xf numFmtId="0" fontId="31" fillId="0" borderId="34" xfId="0" applyFont="1" applyBorder="1" applyAlignment="1">
      <alignment horizontal="center" vertical="center" textRotation="90" wrapText="1"/>
    </xf>
    <xf numFmtId="0" fontId="31" fillId="0" borderId="15" xfId="0" applyFont="1" applyBorder="1" applyAlignment="1">
      <alignment horizontal="center" vertical="center" textRotation="90" wrapText="1"/>
    </xf>
    <xf numFmtId="0" fontId="31" fillId="0" borderId="33" xfId="0" applyFont="1" applyBorder="1" applyAlignment="1">
      <alignment horizontal="center" vertical="center" textRotation="90" wrapText="1"/>
    </xf>
    <xf numFmtId="0" fontId="31" fillId="0" borderId="46" xfId="0" applyFont="1" applyBorder="1" applyAlignment="1">
      <alignment horizontal="center" vertical="center" textRotation="90" wrapText="1"/>
    </xf>
    <xf numFmtId="0" fontId="31" fillId="0" borderId="43" xfId="0" applyFont="1" applyBorder="1" applyAlignment="1">
      <alignment horizontal="center" vertical="center" textRotation="90" wrapText="1"/>
    </xf>
    <xf numFmtId="0" fontId="31" fillId="0" borderId="52" xfId="0" applyFont="1" applyBorder="1" applyAlignment="1">
      <alignment horizontal="center" vertical="center" textRotation="90" wrapText="1"/>
    </xf>
    <xf numFmtId="0" fontId="31" fillId="0" borderId="36" xfId="0" applyFont="1" applyBorder="1" applyAlignment="1">
      <alignment horizontal="center" vertical="center" textRotation="90" wrapText="1"/>
    </xf>
    <xf numFmtId="0" fontId="31" fillId="0" borderId="37" xfId="0" applyFont="1" applyBorder="1" applyAlignment="1">
      <alignment horizontal="center" vertical="center" textRotation="90" wrapText="1"/>
    </xf>
    <xf numFmtId="2" fontId="32" fillId="0" borderId="22" xfId="0" applyNumberFormat="1" applyFont="1" applyBorder="1" applyAlignment="1">
      <alignment horizontal="center" vertical="center"/>
    </xf>
    <xf numFmtId="2" fontId="36" fillId="0" borderId="22" xfId="0" applyNumberFormat="1" applyFont="1" applyBorder="1" applyAlignment="1">
      <alignment horizontal="center" vertical="center" wrapText="1"/>
    </xf>
    <xf numFmtId="49" fontId="36" fillId="0" borderId="22" xfId="0" applyNumberFormat="1" applyFont="1" applyBorder="1" applyAlignment="1">
      <alignment horizontal="center" vertical="center" wrapText="1"/>
    </xf>
    <xf numFmtId="49" fontId="35" fillId="0" borderId="22" xfId="0" applyNumberFormat="1" applyFont="1" applyBorder="1" applyAlignment="1">
      <alignment horizontal="center" vertical="center" wrapText="1"/>
    </xf>
    <xf numFmtId="49" fontId="38" fillId="0" borderId="22" xfId="0" applyNumberFormat="1" applyFont="1" applyBorder="1" applyAlignment="1">
      <alignment horizontal="center" vertical="center" wrapText="1"/>
    </xf>
    <xf numFmtId="0" fontId="31" fillId="0" borderId="0" xfId="0" applyFont="1" applyAlignment="1">
      <alignment vertical="center"/>
    </xf>
    <xf numFmtId="0" fontId="31" fillId="0" borderId="0" xfId="0" applyFont="1" applyAlignment="1">
      <alignment vertical="center" wrapText="1"/>
    </xf>
    <xf numFmtId="0" fontId="31" fillId="0" borderId="22" xfId="0" applyFont="1" applyFill="1" applyBorder="1" applyAlignment="1">
      <alignment horizontal="center" vertical="center" wrapText="1"/>
    </xf>
    <xf numFmtId="0" fontId="31" fillId="0" borderId="22" xfId="0" applyNumberFormat="1" applyFont="1" applyBorder="1" applyAlignment="1">
      <alignment horizontal="center" vertical="center"/>
    </xf>
    <xf numFmtId="0" fontId="31" fillId="0" borderId="22" xfId="0" applyFont="1" applyBorder="1" applyAlignment="1">
      <alignment horizontal="center" vertical="center"/>
    </xf>
    <xf numFmtId="0" fontId="32" fillId="0" borderId="22" xfId="0" applyFont="1" applyBorder="1" applyAlignment="1">
      <alignment horizontal="center" vertical="center"/>
    </xf>
    <xf numFmtId="2" fontId="32" fillId="0" borderId="34" xfId="0" applyNumberFormat="1" applyFont="1" applyBorder="1" applyAlignment="1">
      <alignment horizontal="center" vertical="center"/>
    </xf>
    <xf numFmtId="2" fontId="32" fillId="0" borderId="15" xfId="0" applyNumberFormat="1" applyFont="1" applyBorder="1" applyAlignment="1">
      <alignment horizontal="center" vertical="center"/>
    </xf>
    <xf numFmtId="0" fontId="31" fillId="0" borderId="22" xfId="0" applyFont="1" applyBorder="1" applyAlignment="1">
      <alignment horizontal="left" vertical="top" wrapText="1"/>
    </xf>
    <xf numFmtId="0" fontId="31" fillId="0" borderId="22" xfId="0" applyFont="1" applyBorder="1" applyAlignment="1">
      <alignment horizontal="center" vertical="center" wrapText="1"/>
    </xf>
    <xf numFmtId="0" fontId="31" fillId="0" borderId="34" xfId="0" applyFont="1" applyBorder="1" applyAlignment="1">
      <alignment horizontal="center" vertical="center"/>
    </xf>
    <xf numFmtId="0" fontId="31" fillId="0" borderId="15" xfId="0" applyFont="1" applyBorder="1" applyAlignment="1">
      <alignment horizontal="center" vertical="center"/>
    </xf>
    <xf numFmtId="0" fontId="32" fillId="24" borderId="22" xfId="0" applyFont="1" applyFill="1" applyBorder="1" applyAlignment="1">
      <alignment horizontal="center" vertical="center"/>
    </xf>
    <xf numFmtId="0" fontId="36" fillId="0" borderId="22" xfId="0" applyFont="1" applyBorder="1"/>
    <xf numFmtId="0" fontId="25" fillId="0" borderId="0" xfId="0" applyFont="1" applyBorder="1"/>
    <xf numFmtId="0" fontId="31" fillId="0" borderId="34" xfId="0" applyFont="1" applyBorder="1" applyAlignment="1">
      <alignment horizontal="center" vertical="center" wrapText="1"/>
    </xf>
    <xf numFmtId="0" fontId="31" fillId="0" borderId="16" xfId="0" applyFont="1" applyBorder="1" applyAlignment="1">
      <alignment horizontal="center" vertical="center" wrapText="1"/>
    </xf>
    <xf numFmtId="0" fontId="31" fillId="0" borderId="15" xfId="0" applyFont="1" applyBorder="1" applyAlignment="1">
      <alignment horizontal="center" vertical="center" wrapText="1"/>
    </xf>
    <xf numFmtId="0" fontId="31" fillId="0" borderId="12" xfId="0" applyFont="1" applyBorder="1" applyAlignment="1">
      <alignment horizontal="center" vertical="center" wrapText="1"/>
    </xf>
    <xf numFmtId="49" fontId="31" fillId="0" borderId="22" xfId="0" applyNumberFormat="1" applyFont="1" applyBorder="1" applyAlignment="1">
      <alignment horizontal="center" vertical="center" wrapText="1"/>
    </xf>
    <xf numFmtId="49" fontId="31" fillId="0" borderId="22" xfId="0" applyNumberFormat="1" applyFont="1" applyBorder="1" applyAlignment="1" applyProtection="1">
      <alignment horizontal="center" vertical="center" wrapText="1"/>
    </xf>
    <xf numFmtId="0" fontId="35" fillId="0" borderId="22" xfId="0" applyFont="1" applyFill="1" applyBorder="1" applyAlignment="1">
      <alignment horizontal="left" vertical="center" wrapText="1"/>
    </xf>
    <xf numFmtId="0" fontId="31" fillId="0" borderId="16" xfId="0" applyFont="1" applyBorder="1" applyAlignment="1">
      <alignment horizontal="center" vertical="center" textRotation="90" wrapText="1"/>
    </xf>
    <xf numFmtId="0" fontId="35" fillId="0" borderId="34" xfId="0" applyFont="1" applyBorder="1" applyAlignment="1">
      <alignment horizontal="center" vertical="center" textRotation="90" wrapText="1"/>
    </xf>
    <xf numFmtId="0" fontId="35" fillId="0" borderId="16" xfId="0" applyFont="1" applyBorder="1" applyAlignment="1">
      <alignment horizontal="center" vertical="center" textRotation="90" wrapText="1"/>
    </xf>
    <xf numFmtId="0" fontId="35" fillId="0" borderId="15" xfId="0" applyFont="1" applyBorder="1" applyAlignment="1">
      <alignment horizontal="center" vertical="center" textRotation="90" wrapText="1"/>
    </xf>
    <xf numFmtId="0" fontId="31" fillId="0" borderId="0" xfId="0" applyFont="1" applyBorder="1" applyAlignment="1">
      <alignment horizontal="center" vertical="center"/>
    </xf>
    <xf numFmtId="0" fontId="19" fillId="0" borderId="0" xfId="0" applyFont="1" applyAlignment="1">
      <alignment horizontal="center" vertical="center" wrapText="1"/>
    </xf>
    <xf numFmtId="0" fontId="31" fillId="0" borderId="38" xfId="0" applyFont="1" applyBorder="1" applyAlignment="1">
      <alignment horizontal="center" vertical="center" wrapText="1"/>
    </xf>
    <xf numFmtId="0" fontId="31" fillId="0" borderId="39" xfId="0" applyFont="1" applyBorder="1" applyAlignment="1">
      <alignment horizontal="center" vertical="center"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un" xfId="29" builtinId="26" customBuiltin="1"/>
    <cellStyle name="Calcul" xfId="26" builtinId="22" customBuiltin="1"/>
    <cellStyle name="Celulă legată" xfId="35" builtinId="24" customBuiltin="1"/>
    <cellStyle name="Eronat" xfId="25" builtinId="27" customBuiltin="1"/>
    <cellStyle name="Ieșire" xfId="38" builtinId="21" customBuiltin="1"/>
    <cellStyle name="Intrare" xfId="34" builtinId="20" customBuiltin="1"/>
    <cellStyle name="Neutru" xfId="36" builtinId="28" customBuiltin="1"/>
    <cellStyle name="Normal" xfId="0" builtinId="0"/>
    <cellStyle name="Notă" xfId="37" builtinId="10" customBuiltin="1"/>
    <cellStyle name="Text avertisment" xfId="41" builtinId="11" customBuiltin="1"/>
    <cellStyle name="Text explicativ" xfId="28" builtinId="53" customBuiltin="1"/>
    <cellStyle name="Titlu" xfId="39" builtinId="15" customBuiltin="1"/>
    <cellStyle name="Titlu 1" xfId="30" builtinId="16" customBuiltin="1"/>
    <cellStyle name="Titlu 2" xfId="31" builtinId="17" customBuiltin="1"/>
    <cellStyle name="Titlu 3" xfId="32" builtinId="18" customBuiltin="1"/>
    <cellStyle name="Titlu 4" xfId="33" builtinId="19" customBuiltin="1"/>
    <cellStyle name="Total" xfId="40" builtinId="25" customBuiltin="1"/>
    <cellStyle name="Verificare celulă" xfId="27" builtinId="23"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FF3333"/>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1F1C1B"/>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EW101"/>
  <sheetViews>
    <sheetView topLeftCell="B1" zoomScale="70" zoomScaleNormal="70" workbookViewId="0">
      <selection activeCell="N7" sqref="N7"/>
    </sheetView>
  </sheetViews>
  <sheetFormatPr defaultRowHeight="15" x14ac:dyDescent="0.2"/>
  <cols>
    <col min="1" max="1" width="5.7109375" style="17" customWidth="1"/>
    <col min="2" max="2" width="10.5703125" style="17" customWidth="1"/>
    <col min="3" max="3" width="6.42578125" style="18" customWidth="1"/>
    <col min="4" max="4" width="25.5703125" style="19" customWidth="1"/>
    <col min="5" max="5" width="18.7109375" style="20" customWidth="1"/>
    <col min="6" max="6" width="10.7109375" style="21" hidden="1" customWidth="1"/>
    <col min="7" max="7" width="8.7109375" style="22" hidden="1" customWidth="1"/>
    <col min="8" max="8" width="11" style="22" hidden="1" customWidth="1"/>
    <col min="9" max="9" width="8.7109375" style="23" hidden="1" customWidth="1"/>
    <col min="10" max="10" width="10.42578125" style="23" hidden="1" customWidth="1"/>
    <col min="11" max="11" width="15.140625" style="24" hidden="1" customWidth="1"/>
    <col min="12" max="12" width="20.5703125" style="25" customWidth="1"/>
    <col min="13" max="13" width="19.85546875" style="18" customWidth="1"/>
    <col min="14" max="14" width="19.42578125" style="18" customWidth="1"/>
    <col min="15" max="15" width="19.28515625" style="18" customWidth="1"/>
    <col min="16" max="16" width="21.42578125" style="18" customWidth="1"/>
    <col min="17" max="17" width="20.42578125" style="18" customWidth="1"/>
    <col min="18" max="18" width="21" style="25" customWidth="1"/>
    <col min="19" max="19" width="15.42578125" style="25" customWidth="1"/>
    <col min="20" max="20" width="19.42578125" style="25" customWidth="1"/>
    <col min="21" max="21" width="14.42578125" style="25" customWidth="1"/>
    <col min="22" max="22" width="14.5703125" style="25" customWidth="1"/>
    <col min="23" max="23" width="19.140625" style="25" customWidth="1"/>
    <col min="24" max="24" width="14.5703125" style="25" customWidth="1"/>
    <col min="25" max="16384" width="9.140625" style="25"/>
  </cols>
  <sheetData>
    <row r="4" spans="1:26" ht="18.75" x14ac:dyDescent="0.2">
      <c r="A4" s="29"/>
      <c r="B4" s="29"/>
      <c r="C4" s="30"/>
      <c r="D4" s="31"/>
      <c r="E4" s="32"/>
    </row>
    <row r="5" spans="1:26" ht="15" customHeight="1" x14ac:dyDescent="0.2">
      <c r="A5" s="171"/>
      <c r="B5" s="293" t="s">
        <v>202</v>
      </c>
      <c r="C5" s="293"/>
      <c r="D5" s="293"/>
      <c r="E5" s="293"/>
      <c r="F5" s="293"/>
      <c r="G5" s="293"/>
      <c r="H5" s="293"/>
      <c r="I5" s="293"/>
      <c r="J5" s="293"/>
      <c r="K5" s="293"/>
      <c r="L5" s="293"/>
      <c r="M5" s="172"/>
      <c r="N5" s="172"/>
      <c r="O5" s="172"/>
      <c r="P5" s="172"/>
      <c r="Q5" s="292"/>
      <c r="R5" s="292"/>
      <c r="S5" s="292"/>
      <c r="T5" s="171"/>
      <c r="U5" s="173"/>
      <c r="V5" s="173"/>
      <c r="W5" s="173"/>
      <c r="X5" s="173"/>
      <c r="Y5" s="173"/>
      <c r="Z5" s="33"/>
    </row>
    <row r="6" spans="1:26" ht="15" customHeight="1" x14ac:dyDescent="0.2">
      <c r="A6" s="171"/>
      <c r="B6" s="293" t="s">
        <v>0</v>
      </c>
      <c r="C6" s="293"/>
      <c r="D6" s="293"/>
      <c r="E6" s="293"/>
      <c r="F6" s="174"/>
      <c r="G6" s="175"/>
      <c r="H6" s="175"/>
      <c r="I6" s="257"/>
      <c r="J6" s="257"/>
      <c r="K6" s="177"/>
      <c r="L6" s="178"/>
      <c r="M6" s="172"/>
      <c r="N6" s="172"/>
      <c r="O6" s="172"/>
      <c r="P6" s="172"/>
      <c r="Q6" s="292"/>
      <c r="R6" s="292"/>
      <c r="S6" s="292"/>
      <c r="T6" s="173"/>
      <c r="U6" s="292" t="s">
        <v>199</v>
      </c>
      <c r="V6" s="292"/>
      <c r="W6" s="292"/>
      <c r="X6" s="292"/>
      <c r="Y6" s="173"/>
      <c r="Z6" s="33"/>
    </row>
    <row r="7" spans="1:26" ht="18" customHeight="1" x14ac:dyDescent="0.2">
      <c r="A7" s="171"/>
      <c r="B7" s="293" t="s">
        <v>1</v>
      </c>
      <c r="C7" s="293"/>
      <c r="D7" s="293"/>
      <c r="E7" s="293"/>
      <c r="F7" s="179"/>
      <c r="G7" s="175"/>
      <c r="H7" s="175"/>
      <c r="I7" s="257"/>
      <c r="J7" s="257"/>
      <c r="K7" s="177"/>
      <c r="L7" s="178"/>
      <c r="M7" s="172"/>
      <c r="N7" s="172"/>
      <c r="O7" s="172"/>
      <c r="P7" s="172"/>
      <c r="Q7" s="173"/>
      <c r="R7" s="173"/>
      <c r="S7" s="173"/>
      <c r="T7" s="173"/>
      <c r="U7" s="295" t="s">
        <v>294</v>
      </c>
      <c r="V7" s="295"/>
      <c r="W7" s="295"/>
      <c r="X7" s="295"/>
      <c r="Y7" s="173"/>
      <c r="Z7" s="33"/>
    </row>
    <row r="8" spans="1:26" ht="18.75" x14ac:dyDescent="0.2">
      <c r="A8" s="171"/>
      <c r="B8" s="171"/>
      <c r="C8" s="171"/>
      <c r="D8" s="180"/>
      <c r="E8" s="180"/>
      <c r="F8" s="179"/>
      <c r="G8" s="175"/>
      <c r="H8" s="175"/>
      <c r="I8" s="257"/>
      <c r="J8" s="257"/>
      <c r="K8" s="177"/>
      <c r="L8" s="178"/>
      <c r="M8" s="172"/>
      <c r="N8" s="172"/>
      <c r="O8" s="172"/>
      <c r="P8" s="172"/>
      <c r="Q8" s="173" t="s">
        <v>272</v>
      </c>
      <c r="R8" s="173"/>
      <c r="S8" s="173"/>
      <c r="T8" s="173"/>
      <c r="U8" s="295" t="s">
        <v>273</v>
      </c>
      <c r="V8" s="295"/>
      <c r="W8" s="295"/>
      <c r="X8" s="295"/>
      <c r="Y8" s="295"/>
      <c r="Z8" s="33"/>
    </row>
    <row r="9" spans="1:26" ht="18.75" x14ac:dyDescent="0.2">
      <c r="A9" s="172"/>
      <c r="B9" s="172"/>
      <c r="C9" s="172"/>
      <c r="D9" s="181"/>
      <c r="E9" s="182"/>
      <c r="F9" s="179"/>
      <c r="G9" s="175"/>
      <c r="H9" s="175"/>
      <c r="I9" s="257"/>
      <c r="J9" s="257"/>
      <c r="K9" s="177"/>
      <c r="L9" s="178"/>
      <c r="M9" s="172"/>
      <c r="N9" s="172"/>
      <c r="O9" s="172"/>
      <c r="P9" s="172"/>
      <c r="Q9" s="171"/>
      <c r="R9" s="183"/>
      <c r="S9" s="183"/>
      <c r="T9" s="183"/>
      <c r="U9" s="173"/>
      <c r="V9" s="173"/>
      <c r="W9" s="173"/>
      <c r="X9" s="173"/>
      <c r="Y9" s="173"/>
      <c r="Z9" s="34"/>
    </row>
    <row r="10" spans="1:26" ht="20.25" x14ac:dyDescent="0.2">
      <c r="A10" s="172"/>
      <c r="B10" s="172"/>
      <c r="C10" s="294" t="s">
        <v>217</v>
      </c>
      <c r="D10" s="294"/>
      <c r="E10" s="294"/>
      <c r="F10" s="294"/>
      <c r="G10" s="294"/>
      <c r="H10" s="294"/>
      <c r="I10" s="294"/>
      <c r="J10" s="294"/>
      <c r="K10" s="294"/>
      <c r="L10" s="294"/>
      <c r="M10" s="294"/>
      <c r="N10" s="294"/>
      <c r="O10" s="294"/>
      <c r="P10" s="294"/>
      <c r="Q10" s="294"/>
      <c r="R10" s="294"/>
      <c r="S10" s="294"/>
      <c r="T10" s="294"/>
      <c r="U10" s="294"/>
      <c r="V10" s="294"/>
      <c r="W10" s="294"/>
      <c r="X10" s="294"/>
      <c r="Y10" s="178"/>
    </row>
    <row r="11" spans="1:26" ht="15" customHeight="1" x14ac:dyDescent="0.2">
      <c r="A11" s="172"/>
      <c r="B11" s="172"/>
      <c r="C11" s="172"/>
      <c r="D11" s="184"/>
      <c r="E11" s="181"/>
      <c r="F11" s="185"/>
      <c r="G11" s="175"/>
      <c r="H11" s="175"/>
      <c r="I11" s="257"/>
      <c r="J11" s="257"/>
      <c r="K11" s="177"/>
      <c r="L11" s="178"/>
      <c r="M11" s="172"/>
      <c r="N11" s="186" t="s">
        <v>299</v>
      </c>
      <c r="O11" s="186"/>
      <c r="P11" s="186"/>
      <c r="Q11" s="186"/>
      <c r="R11" s="178"/>
      <c r="S11" s="178"/>
      <c r="T11" s="178"/>
      <c r="U11" s="178"/>
      <c r="V11" s="178"/>
      <c r="W11" s="178"/>
      <c r="X11" s="178"/>
      <c r="Y11" s="178"/>
    </row>
    <row r="12" spans="1:26" ht="15" customHeight="1" x14ac:dyDescent="0.2">
      <c r="A12" s="172"/>
      <c r="B12" s="172"/>
      <c r="C12" s="172"/>
      <c r="D12" s="172"/>
      <c r="E12" s="181"/>
      <c r="F12" s="187"/>
      <c r="G12" s="257"/>
      <c r="H12" s="257"/>
      <c r="I12" s="257"/>
      <c r="J12" s="257"/>
      <c r="K12" s="188"/>
      <c r="L12" s="172"/>
      <c r="M12" s="172"/>
      <c r="N12" s="172"/>
      <c r="O12" s="172"/>
      <c r="P12" s="172"/>
      <c r="Q12" s="172"/>
      <c r="R12" s="178"/>
      <c r="S12" s="178"/>
      <c r="T12" s="178"/>
      <c r="U12" s="178"/>
      <c r="V12" s="178"/>
      <c r="W12" s="178"/>
      <c r="X12" s="178"/>
      <c r="Y12" s="178"/>
    </row>
    <row r="13" spans="1:26" ht="15" customHeight="1" x14ac:dyDescent="0.2">
      <c r="A13" s="172"/>
      <c r="B13" s="172"/>
      <c r="C13" s="172"/>
      <c r="D13" s="172"/>
      <c r="E13" s="181"/>
      <c r="F13" s="187"/>
      <c r="G13" s="257"/>
      <c r="H13" s="257"/>
      <c r="I13" s="257"/>
      <c r="J13" s="257"/>
      <c r="K13" s="188"/>
      <c r="L13" s="172"/>
      <c r="M13" s="172"/>
      <c r="N13" s="189"/>
      <c r="O13" s="172"/>
      <c r="P13" s="172"/>
      <c r="Q13" s="172"/>
      <c r="R13" s="178"/>
      <c r="S13" s="178"/>
      <c r="T13" s="178"/>
      <c r="U13" s="178"/>
      <c r="V13" s="178"/>
      <c r="W13" s="178"/>
      <c r="X13" s="178"/>
      <c r="Y13" s="178"/>
    </row>
    <row r="14" spans="1:26" ht="15.75" x14ac:dyDescent="0.2">
      <c r="A14" s="172"/>
      <c r="B14" s="157" t="s">
        <v>2</v>
      </c>
      <c r="C14" s="190"/>
      <c r="D14" s="157" t="s">
        <v>318</v>
      </c>
      <c r="E14" s="181"/>
      <c r="F14" s="185"/>
      <c r="G14" s="175"/>
      <c r="H14" s="175"/>
      <c r="I14" s="257"/>
      <c r="J14" s="257"/>
      <c r="K14" s="177"/>
      <c r="L14" s="178"/>
      <c r="M14" s="172"/>
      <c r="N14" s="172"/>
      <c r="O14" s="172"/>
      <c r="P14" s="172"/>
      <c r="Q14" s="172"/>
      <c r="R14" s="178"/>
      <c r="S14" s="178"/>
      <c r="T14" s="178"/>
      <c r="U14" s="178"/>
      <c r="V14" s="178"/>
      <c r="W14" s="178"/>
      <c r="X14" s="178"/>
      <c r="Y14" s="178"/>
    </row>
    <row r="15" spans="1:26" x14ac:dyDescent="0.2">
      <c r="A15" s="172"/>
      <c r="B15" s="190"/>
      <c r="C15" s="190"/>
      <c r="D15" s="190"/>
      <c r="E15" s="181"/>
      <c r="F15" s="185"/>
      <c r="G15" s="175"/>
      <c r="H15" s="175"/>
      <c r="I15" s="257"/>
      <c r="J15" s="257"/>
      <c r="K15" s="177"/>
      <c r="L15" s="178"/>
      <c r="M15" s="172"/>
      <c r="N15" s="172"/>
      <c r="O15" s="172"/>
      <c r="P15" s="172"/>
      <c r="Q15" s="172"/>
      <c r="R15" s="178"/>
      <c r="S15" s="178"/>
      <c r="T15" s="178"/>
      <c r="U15" s="178"/>
      <c r="V15" s="178"/>
      <c r="W15" s="178"/>
      <c r="X15" s="178"/>
      <c r="Y15" s="178"/>
    </row>
    <row r="16" spans="1:26" ht="10.5" customHeight="1" thickBot="1" x14ac:dyDescent="0.25">
      <c r="A16" s="172"/>
      <c r="B16" s="172"/>
      <c r="C16" s="190"/>
      <c r="D16" s="172"/>
      <c r="E16" s="181"/>
      <c r="F16" s="185"/>
      <c r="G16" s="175"/>
      <c r="H16" s="175"/>
      <c r="I16" s="257"/>
      <c r="J16" s="257"/>
      <c r="K16" s="177"/>
      <c r="L16" s="178"/>
      <c r="M16" s="172"/>
      <c r="N16" s="172"/>
      <c r="O16" s="172"/>
      <c r="P16" s="172"/>
      <c r="Q16" s="172"/>
      <c r="R16" s="178"/>
      <c r="S16" s="178"/>
      <c r="T16" s="178"/>
      <c r="U16" s="178"/>
      <c r="V16" s="178"/>
      <c r="W16" s="178"/>
      <c r="X16" s="178"/>
      <c r="Y16" s="178"/>
    </row>
    <row r="17" spans="1:153" ht="21" customHeight="1" thickBot="1" x14ac:dyDescent="0.25">
      <c r="A17" s="172"/>
      <c r="B17" s="172"/>
      <c r="C17" s="172"/>
      <c r="D17" s="184"/>
      <c r="E17" s="191" t="s">
        <v>3</v>
      </c>
      <c r="F17" s="296" t="s">
        <v>266</v>
      </c>
      <c r="G17" s="297"/>
      <c r="H17" s="192" t="s">
        <v>114</v>
      </c>
      <c r="I17" s="193" t="s">
        <v>115</v>
      </c>
      <c r="J17" s="193">
        <v>68.12</v>
      </c>
      <c r="K17" s="193" t="s">
        <v>145</v>
      </c>
      <c r="L17" s="194" t="s">
        <v>172</v>
      </c>
      <c r="M17" s="195" t="s">
        <v>171</v>
      </c>
      <c r="N17" s="191" t="s">
        <v>114</v>
      </c>
      <c r="O17" s="196" t="s">
        <v>115</v>
      </c>
      <c r="P17" s="193" t="s">
        <v>267</v>
      </c>
      <c r="Q17" s="197" t="s">
        <v>145</v>
      </c>
      <c r="R17" s="198"/>
      <c r="S17" s="199"/>
      <c r="T17" s="199"/>
      <c r="U17" s="298"/>
      <c r="V17" s="298"/>
      <c r="W17" s="178"/>
      <c r="X17" s="178"/>
      <c r="Y17" s="178"/>
    </row>
    <row r="18" spans="1:153" s="17" customFormat="1" ht="108" customHeight="1" thickBot="1" x14ac:dyDescent="0.25">
      <c r="A18" s="299" t="s">
        <v>5</v>
      </c>
      <c r="B18" s="301" t="s">
        <v>6</v>
      </c>
      <c r="C18" s="299" t="s">
        <v>279</v>
      </c>
      <c r="D18" s="299" t="s">
        <v>301</v>
      </c>
      <c r="E18" s="303" t="s">
        <v>8</v>
      </c>
      <c r="F18" s="200" t="s">
        <v>133</v>
      </c>
      <c r="G18" s="201" t="s">
        <v>264</v>
      </c>
      <c r="H18" s="201" t="s">
        <v>265</v>
      </c>
      <c r="I18" s="201" t="s">
        <v>136</v>
      </c>
      <c r="J18" s="202" t="s">
        <v>178</v>
      </c>
      <c r="K18" s="203" t="s">
        <v>146</v>
      </c>
      <c r="L18" s="86" t="s">
        <v>278</v>
      </c>
      <c r="M18" s="86" t="s">
        <v>277</v>
      </c>
      <c r="N18" s="86" t="s">
        <v>276</v>
      </c>
      <c r="O18" s="86" t="s">
        <v>86</v>
      </c>
      <c r="P18" s="202" t="s">
        <v>275</v>
      </c>
      <c r="Q18" s="86" t="s">
        <v>146</v>
      </c>
      <c r="R18" s="204" t="s">
        <v>4</v>
      </c>
      <c r="S18" s="310" t="s">
        <v>116</v>
      </c>
      <c r="T18" s="316" t="s">
        <v>147</v>
      </c>
      <c r="U18" s="312" t="s">
        <v>150</v>
      </c>
      <c r="V18" s="314" t="s">
        <v>151</v>
      </c>
      <c r="W18" s="305" t="s">
        <v>148</v>
      </c>
      <c r="X18" s="305" t="s">
        <v>309</v>
      </c>
      <c r="Y18" s="172"/>
    </row>
    <row r="19" spans="1:153" s="17" customFormat="1" ht="108" customHeight="1" thickBot="1" x14ac:dyDescent="0.25">
      <c r="A19" s="300"/>
      <c r="B19" s="302"/>
      <c r="C19" s="300"/>
      <c r="D19" s="300"/>
      <c r="E19" s="304"/>
      <c r="F19" s="264" t="s">
        <v>9</v>
      </c>
      <c r="G19" s="264" t="s">
        <v>9</v>
      </c>
      <c r="H19" s="264" t="s">
        <v>9</v>
      </c>
      <c r="I19" s="264" t="s">
        <v>9</v>
      </c>
      <c r="J19" s="205" t="s">
        <v>9</v>
      </c>
      <c r="K19" s="205" t="s">
        <v>9</v>
      </c>
      <c r="L19" s="85" t="s">
        <v>166</v>
      </c>
      <c r="M19" s="85" t="s">
        <v>166</v>
      </c>
      <c r="N19" s="85" t="s">
        <v>166</v>
      </c>
      <c r="O19" s="85" t="s">
        <v>166</v>
      </c>
      <c r="P19" s="85" t="s">
        <v>166</v>
      </c>
      <c r="Q19" s="85" t="s">
        <v>166</v>
      </c>
      <c r="R19" s="206" t="s">
        <v>166</v>
      </c>
      <c r="S19" s="311"/>
      <c r="T19" s="317"/>
      <c r="U19" s="313"/>
      <c r="V19" s="315"/>
      <c r="W19" s="306"/>
      <c r="X19" s="307"/>
      <c r="Y19" s="172"/>
    </row>
    <row r="20" spans="1:153" s="26" customFormat="1" ht="61.5" customHeight="1" thickBot="1" x14ac:dyDescent="0.25">
      <c r="A20" s="132"/>
      <c r="B20" s="207"/>
      <c r="C20" s="132"/>
      <c r="D20" s="208"/>
      <c r="E20" s="77"/>
      <c r="F20" s="205"/>
      <c r="G20" s="261"/>
      <c r="H20" s="251"/>
      <c r="I20" s="261"/>
      <c r="J20" s="261"/>
      <c r="K20" s="250"/>
      <c r="L20" s="132" t="s">
        <v>159</v>
      </c>
      <c r="M20" s="132" t="s">
        <v>158</v>
      </c>
      <c r="N20" s="132" t="s">
        <v>158</v>
      </c>
      <c r="O20" s="132" t="s">
        <v>154</v>
      </c>
      <c r="P20" s="132" t="s">
        <v>154</v>
      </c>
      <c r="Q20" s="132" t="s">
        <v>159</v>
      </c>
      <c r="R20" s="208" t="s">
        <v>165</v>
      </c>
      <c r="S20" s="65"/>
      <c r="T20" s="207"/>
      <c r="U20" s="65"/>
      <c r="V20" s="64"/>
      <c r="W20" s="64" t="s">
        <v>164</v>
      </c>
      <c r="X20" s="64"/>
      <c r="Y20" s="176"/>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c r="ET20" s="23"/>
      <c r="EU20" s="23"/>
      <c r="EV20" s="23"/>
      <c r="EW20" s="23"/>
    </row>
    <row r="21" spans="1:153" ht="97.5" customHeight="1" thickBot="1" x14ac:dyDescent="0.25">
      <c r="A21" s="91">
        <v>1</v>
      </c>
      <c r="B21" s="132" t="s">
        <v>53</v>
      </c>
      <c r="C21" s="91">
        <v>1</v>
      </c>
      <c r="D21" s="66" t="s">
        <v>305</v>
      </c>
      <c r="E21" s="77" t="s">
        <v>54</v>
      </c>
      <c r="F21" s="262">
        <v>0</v>
      </c>
      <c r="G21" s="143">
        <v>0</v>
      </c>
      <c r="H21" s="262"/>
      <c r="I21" s="143">
        <v>22000</v>
      </c>
      <c r="J21" s="262">
        <v>0</v>
      </c>
      <c r="K21" s="262">
        <v>0</v>
      </c>
      <c r="L21" s="238">
        <f t="shared" ref="L21:Q23" si="0">F21/1.09</f>
        <v>0</v>
      </c>
      <c r="M21" s="92">
        <f t="shared" si="0"/>
        <v>0</v>
      </c>
      <c r="N21" s="92">
        <f t="shared" si="0"/>
        <v>0</v>
      </c>
      <c r="O21" s="92">
        <f t="shared" si="0"/>
        <v>20183.48623853211</v>
      </c>
      <c r="P21" s="92">
        <f t="shared" si="0"/>
        <v>0</v>
      </c>
      <c r="Q21" s="92">
        <f t="shared" si="0"/>
        <v>0</v>
      </c>
      <c r="R21" s="209">
        <f>L21+M21+N21+O21+P21+AD21+Q21</f>
        <v>20183.48623853211</v>
      </c>
      <c r="S21" s="308" t="s">
        <v>149</v>
      </c>
      <c r="T21" s="60" t="s">
        <v>153</v>
      </c>
      <c r="U21" s="71" t="s">
        <v>240</v>
      </c>
      <c r="V21" s="131" t="s">
        <v>315</v>
      </c>
      <c r="W21" s="68" t="s">
        <v>125</v>
      </c>
      <c r="X21" s="65" t="s">
        <v>155</v>
      </c>
      <c r="Y21" s="178"/>
    </row>
    <row r="22" spans="1:153" s="27" customFormat="1" ht="95.25" customHeight="1" thickBot="1" x14ac:dyDescent="0.25">
      <c r="A22" s="245">
        <v>2</v>
      </c>
      <c r="B22" s="210" t="s">
        <v>53</v>
      </c>
      <c r="C22" s="211">
        <v>2</v>
      </c>
      <c r="D22" s="52" t="s">
        <v>306</v>
      </c>
      <c r="E22" s="212" t="s">
        <v>54</v>
      </c>
      <c r="F22" s="246">
        <v>0</v>
      </c>
      <c r="G22" s="262">
        <v>0</v>
      </c>
      <c r="H22" s="143">
        <v>0</v>
      </c>
      <c r="I22" s="265"/>
      <c r="J22" s="240">
        <v>0</v>
      </c>
      <c r="K22" s="265">
        <v>123000</v>
      </c>
      <c r="L22" s="238">
        <f t="shared" si="0"/>
        <v>0</v>
      </c>
      <c r="M22" s="238">
        <f t="shared" ref="M22:M23" si="1">G22/1.09</f>
        <v>0</v>
      </c>
      <c r="N22" s="238">
        <f t="shared" ref="N22:N23" si="2">H22/1.09</f>
        <v>0</v>
      </c>
      <c r="O22" s="238">
        <f t="shared" ref="O22:O23" si="3">I22/1.09</f>
        <v>0</v>
      </c>
      <c r="P22" s="238">
        <f t="shared" ref="P22:P23" si="4">J22/1.09</f>
        <v>0</v>
      </c>
      <c r="Q22" s="238">
        <f t="shared" ref="Q22:Q23" si="5">K22/1.09</f>
        <v>112844.03669724769</v>
      </c>
      <c r="R22" s="209">
        <f t="shared" ref="R22:R23" si="6">L22+M22+N22+O22+P22+AD22+Q22</f>
        <v>112844.03669724769</v>
      </c>
      <c r="S22" s="309"/>
      <c r="T22" s="72" t="s">
        <v>153</v>
      </c>
      <c r="U22" s="131" t="s">
        <v>240</v>
      </c>
      <c r="V22" s="276" t="s">
        <v>240</v>
      </c>
      <c r="W22" s="69" t="s">
        <v>125</v>
      </c>
      <c r="X22" s="67" t="s">
        <v>155</v>
      </c>
      <c r="Y22" s="214"/>
    </row>
    <row r="23" spans="1:153" s="27" customFormat="1" ht="95.25" customHeight="1" thickBot="1" x14ac:dyDescent="0.25">
      <c r="A23" s="236">
        <v>3</v>
      </c>
      <c r="B23" s="243" t="s">
        <v>53</v>
      </c>
      <c r="C23" s="236">
        <v>3</v>
      </c>
      <c r="D23" s="55" t="s">
        <v>127</v>
      </c>
      <c r="E23" s="237" t="s">
        <v>110</v>
      </c>
      <c r="F23" s="262">
        <v>0</v>
      </c>
      <c r="G23" s="249">
        <v>4000</v>
      </c>
      <c r="H23" s="262">
        <v>606000</v>
      </c>
      <c r="I23" s="247">
        <v>0</v>
      </c>
      <c r="J23" s="265">
        <v>0</v>
      </c>
      <c r="K23" s="248">
        <v>0</v>
      </c>
      <c r="L23" s="213">
        <f t="shared" si="0"/>
        <v>0</v>
      </c>
      <c r="M23" s="213">
        <f t="shared" si="1"/>
        <v>3669.7247706422017</v>
      </c>
      <c r="N23" s="213">
        <f t="shared" si="2"/>
        <v>555963.30275229353</v>
      </c>
      <c r="O23" s="213">
        <f t="shared" si="3"/>
        <v>0</v>
      </c>
      <c r="P23" s="213">
        <f t="shared" si="4"/>
        <v>0</v>
      </c>
      <c r="Q23" s="213">
        <f t="shared" si="5"/>
        <v>0</v>
      </c>
      <c r="R23" s="209">
        <f t="shared" si="6"/>
        <v>559633.02752293576</v>
      </c>
      <c r="S23" s="234" t="s">
        <v>152</v>
      </c>
      <c r="T23" s="60" t="s">
        <v>221</v>
      </c>
      <c r="U23" s="241" t="s">
        <v>222</v>
      </c>
      <c r="V23" s="235" t="s">
        <v>245</v>
      </c>
      <c r="W23" s="242" t="s">
        <v>126</v>
      </c>
      <c r="X23" s="65" t="s">
        <v>169</v>
      </c>
      <c r="Y23" s="214"/>
    </row>
    <row r="24" spans="1:153" s="27" customFormat="1" ht="33" customHeight="1" thickBot="1" x14ac:dyDescent="0.25">
      <c r="A24" s="91">
        <v>4</v>
      </c>
      <c r="B24" s="91"/>
      <c r="C24" s="239"/>
      <c r="D24" s="53" t="s">
        <v>128</v>
      </c>
      <c r="E24" s="215"/>
      <c r="F24" s="244">
        <f>SUM(F21:F23)</f>
        <v>0</v>
      </c>
      <c r="G24" s="244">
        <f t="shared" ref="G24:K24" si="7">SUM(G21:G23)</f>
        <v>4000</v>
      </c>
      <c r="H24" s="244">
        <f t="shared" si="7"/>
        <v>606000</v>
      </c>
      <c r="I24" s="244">
        <f t="shared" si="7"/>
        <v>22000</v>
      </c>
      <c r="J24" s="244">
        <f t="shared" si="7"/>
        <v>0</v>
      </c>
      <c r="K24" s="244">
        <f t="shared" si="7"/>
        <v>123000</v>
      </c>
      <c r="L24" s="224">
        <f t="shared" ref="L24" si="8">SUM(L21:L23)</f>
        <v>0</v>
      </c>
      <c r="M24" s="224">
        <f t="shared" ref="M24" si="9">SUM(M21:M23)</f>
        <v>3669.7247706422017</v>
      </c>
      <c r="N24" s="224">
        <f t="shared" ref="N24" si="10">SUM(N21:N23)</f>
        <v>555963.30275229353</v>
      </c>
      <c r="O24" s="224">
        <f t="shared" ref="O24" si="11">SUM(O21:O23)</f>
        <v>20183.48623853211</v>
      </c>
      <c r="P24" s="224">
        <f t="shared" ref="P24" si="12">SUM(P21:P23)</f>
        <v>0</v>
      </c>
      <c r="Q24" s="224">
        <f t="shared" ref="Q24" si="13">SUM(Q21:Q23)</f>
        <v>112844.03669724769</v>
      </c>
      <c r="R24" s="224">
        <f t="shared" ref="R24" si="14">SUM(R21:R23)</f>
        <v>692660.55045871553</v>
      </c>
      <c r="S24" s="56"/>
      <c r="T24" s="56"/>
      <c r="U24" s="57"/>
      <c r="V24" s="58"/>
      <c r="W24" s="59"/>
      <c r="X24" s="59"/>
      <c r="Y24" s="217"/>
    </row>
    <row r="25" spans="1:153" ht="84" customHeight="1" thickBot="1" x14ac:dyDescent="0.25">
      <c r="A25" s="236">
        <v>5</v>
      </c>
      <c r="B25" s="91" t="s">
        <v>74</v>
      </c>
      <c r="C25" s="218">
        <v>4</v>
      </c>
      <c r="D25" s="54" t="s">
        <v>220</v>
      </c>
      <c r="E25" s="219" t="s">
        <v>238</v>
      </c>
      <c r="F25" s="244">
        <v>2100000</v>
      </c>
      <c r="G25" s="262">
        <v>0</v>
      </c>
      <c r="H25" s="216">
        <v>0</v>
      </c>
      <c r="I25" s="262">
        <v>0</v>
      </c>
      <c r="J25" s="249">
        <v>0</v>
      </c>
      <c r="K25" s="262">
        <v>0</v>
      </c>
      <c r="L25" s="225">
        <f>F25/1.19</f>
        <v>1764705.8823529412</v>
      </c>
      <c r="M25" s="220">
        <f t="shared" ref="M25:Q30" si="15">G25/1.19</f>
        <v>0</v>
      </c>
      <c r="N25" s="220">
        <f t="shared" si="15"/>
        <v>0</v>
      </c>
      <c r="O25" s="220">
        <f t="shared" si="15"/>
        <v>0</v>
      </c>
      <c r="P25" s="220">
        <f t="shared" si="15"/>
        <v>0</v>
      </c>
      <c r="Q25" s="220">
        <f t="shared" si="15"/>
        <v>0</v>
      </c>
      <c r="R25" s="209">
        <f t="shared" ref="R25" si="16">L25+M25+N25+O25+P25+AD25+Q25</f>
        <v>1764705.8823529412</v>
      </c>
      <c r="S25" s="60" t="s">
        <v>152</v>
      </c>
      <c r="T25" s="60" t="s">
        <v>242</v>
      </c>
      <c r="U25" s="61" t="s">
        <v>222</v>
      </c>
      <c r="V25" s="62" t="s">
        <v>223</v>
      </c>
      <c r="W25" s="63" t="s">
        <v>126</v>
      </c>
      <c r="X25" s="64" t="s">
        <v>263</v>
      </c>
      <c r="Y25" s="178"/>
    </row>
    <row r="26" spans="1:153" ht="102.75" customHeight="1" thickBot="1" x14ac:dyDescent="0.25">
      <c r="A26" s="236">
        <v>6</v>
      </c>
      <c r="B26" s="210" t="s">
        <v>74</v>
      </c>
      <c r="C26" s="82">
        <v>5</v>
      </c>
      <c r="D26" s="55" t="s">
        <v>300</v>
      </c>
      <c r="E26" s="208" t="s">
        <v>75</v>
      </c>
      <c r="F26" s="244">
        <v>414000</v>
      </c>
      <c r="G26" s="262">
        <v>0</v>
      </c>
      <c r="H26" s="252">
        <v>0</v>
      </c>
      <c r="I26" s="114">
        <v>0</v>
      </c>
      <c r="J26" s="216">
        <v>0</v>
      </c>
      <c r="K26" s="262">
        <v>0</v>
      </c>
      <c r="L26" s="92">
        <f>F26/1.19</f>
        <v>347899.15966386558</v>
      </c>
      <c r="M26" s="254">
        <f t="shared" si="15"/>
        <v>0</v>
      </c>
      <c r="N26" s="254">
        <f t="shared" si="15"/>
        <v>0</v>
      </c>
      <c r="O26" s="254">
        <f t="shared" si="15"/>
        <v>0</v>
      </c>
      <c r="P26" s="254">
        <f t="shared" si="15"/>
        <v>0</v>
      </c>
      <c r="Q26" s="254">
        <f t="shared" si="15"/>
        <v>0</v>
      </c>
      <c r="R26" s="209">
        <f>L26+M26+N26+O26+P26+AD26+Q26</f>
        <v>347899.15966386558</v>
      </c>
      <c r="S26" s="60" t="s">
        <v>152</v>
      </c>
      <c r="T26" s="60" t="s">
        <v>221</v>
      </c>
      <c r="U26" s="61" t="s">
        <v>240</v>
      </c>
      <c r="V26" s="62" t="s">
        <v>245</v>
      </c>
      <c r="W26" s="63" t="s">
        <v>126</v>
      </c>
      <c r="X26" s="65" t="s">
        <v>155</v>
      </c>
      <c r="Y26" s="178"/>
    </row>
    <row r="27" spans="1:153" ht="51.75" customHeight="1" thickBot="1" x14ac:dyDescent="0.25">
      <c r="A27" s="253">
        <v>7</v>
      </c>
      <c r="B27" s="255"/>
      <c r="C27" s="253"/>
      <c r="D27" s="256" t="s">
        <v>196</v>
      </c>
      <c r="E27" s="208"/>
      <c r="F27" s="244">
        <f>F25+F26</f>
        <v>2514000</v>
      </c>
      <c r="G27" s="244">
        <f t="shared" ref="G27:K27" si="17">G25+G26</f>
        <v>0</v>
      </c>
      <c r="H27" s="244">
        <f t="shared" si="17"/>
        <v>0</v>
      </c>
      <c r="I27" s="244">
        <f t="shared" si="17"/>
        <v>0</v>
      </c>
      <c r="J27" s="244">
        <f t="shared" si="17"/>
        <v>0</v>
      </c>
      <c r="K27" s="244">
        <f t="shared" si="17"/>
        <v>0</v>
      </c>
      <c r="L27" s="254">
        <f>SUM(L25:L26)</f>
        <v>2112605.042016807</v>
      </c>
      <c r="M27" s="254">
        <f t="shared" ref="M27:R27" si="18">SUM(M25:M26)</f>
        <v>0</v>
      </c>
      <c r="N27" s="254">
        <f t="shared" si="18"/>
        <v>0</v>
      </c>
      <c r="O27" s="254">
        <f t="shared" si="18"/>
        <v>0</v>
      </c>
      <c r="P27" s="254">
        <f t="shared" si="18"/>
        <v>0</v>
      </c>
      <c r="Q27" s="254">
        <f t="shared" si="18"/>
        <v>0</v>
      </c>
      <c r="R27" s="254">
        <f t="shared" si="18"/>
        <v>2112605.042016807</v>
      </c>
      <c r="S27" s="60"/>
      <c r="T27" s="60"/>
      <c r="U27" s="61"/>
      <c r="V27" s="221"/>
      <c r="W27" s="63"/>
      <c r="X27" s="222"/>
      <c r="Y27" s="178"/>
    </row>
    <row r="28" spans="1:153" ht="100.5" customHeight="1" thickBot="1" x14ac:dyDescent="0.25">
      <c r="A28" s="253">
        <v>8</v>
      </c>
      <c r="B28" s="255" t="s">
        <v>73</v>
      </c>
      <c r="C28" s="264">
        <v>6</v>
      </c>
      <c r="D28" s="256" t="s">
        <v>307</v>
      </c>
      <c r="E28" s="208" t="s">
        <v>308</v>
      </c>
      <c r="F28" s="244">
        <v>0</v>
      </c>
      <c r="G28" s="262">
        <v>0</v>
      </c>
      <c r="H28" s="252">
        <v>162000</v>
      </c>
      <c r="I28" s="114">
        <v>0</v>
      </c>
      <c r="J28" s="216">
        <v>0</v>
      </c>
      <c r="K28" s="262">
        <v>310000</v>
      </c>
      <c r="L28" s="254">
        <f>F28/1.19</f>
        <v>0</v>
      </c>
      <c r="M28" s="259">
        <f t="shared" ref="M28:N30" si="19">G28/1.19</f>
        <v>0</v>
      </c>
      <c r="N28" s="259">
        <f t="shared" si="19"/>
        <v>136134.45378151262</v>
      </c>
      <c r="O28" s="254">
        <f t="shared" si="15"/>
        <v>0</v>
      </c>
      <c r="P28" s="254">
        <f t="shared" si="15"/>
        <v>0</v>
      </c>
      <c r="Q28" s="254">
        <f t="shared" si="15"/>
        <v>260504.20168067227</v>
      </c>
      <c r="R28" s="209">
        <f>L28+M28+N28+O28+P28+AD28+Q28</f>
        <v>396638.65546218492</v>
      </c>
      <c r="S28" s="60" t="s">
        <v>152</v>
      </c>
      <c r="T28" s="60" t="s">
        <v>221</v>
      </c>
      <c r="U28" s="61" t="s">
        <v>240</v>
      </c>
      <c r="V28" s="221" t="s">
        <v>317</v>
      </c>
      <c r="W28" s="63"/>
      <c r="X28" s="222" t="s">
        <v>310</v>
      </c>
      <c r="Y28" s="178"/>
    </row>
    <row r="29" spans="1:153" ht="100.5" customHeight="1" thickBot="1" x14ac:dyDescent="0.25">
      <c r="A29" s="277">
        <v>9</v>
      </c>
      <c r="B29" s="269" t="s">
        <v>73</v>
      </c>
      <c r="C29" s="280">
        <v>7</v>
      </c>
      <c r="D29" s="55" t="s">
        <v>330</v>
      </c>
      <c r="E29" s="208" t="s">
        <v>331</v>
      </c>
      <c r="F29" s="278">
        <v>0</v>
      </c>
      <c r="G29" s="278">
        <v>0</v>
      </c>
      <c r="H29" s="252">
        <v>7000</v>
      </c>
      <c r="I29" s="114">
        <v>0</v>
      </c>
      <c r="J29" s="216">
        <v>0</v>
      </c>
      <c r="K29" s="278">
        <v>0</v>
      </c>
      <c r="L29" s="279">
        <f t="shared" ref="L29:L30" si="20">F29/1.19</f>
        <v>0</v>
      </c>
      <c r="M29" s="279">
        <v>0</v>
      </c>
      <c r="N29" s="279">
        <f t="shared" si="19"/>
        <v>5882.3529411764712</v>
      </c>
      <c r="O29" s="279">
        <v>0</v>
      </c>
      <c r="P29" s="279">
        <v>0</v>
      </c>
      <c r="Q29" s="279">
        <v>0</v>
      </c>
      <c r="R29" s="209">
        <f>L29+M29+N29+O29+P29+AD29+Q29</f>
        <v>5882.3529411764712</v>
      </c>
      <c r="S29" s="60" t="s">
        <v>152</v>
      </c>
      <c r="T29" s="60" t="s">
        <v>153</v>
      </c>
      <c r="U29" s="285" t="s">
        <v>239</v>
      </c>
      <c r="V29" s="284" t="s">
        <v>241</v>
      </c>
      <c r="W29" s="69" t="s">
        <v>125</v>
      </c>
      <c r="X29" s="65" t="s">
        <v>155</v>
      </c>
      <c r="Y29" s="178"/>
    </row>
    <row r="30" spans="1:153" ht="105" customHeight="1" thickBot="1" x14ac:dyDescent="0.25">
      <c r="A30" s="261">
        <v>10</v>
      </c>
      <c r="B30" s="269" t="s">
        <v>73</v>
      </c>
      <c r="C30" s="261">
        <v>8</v>
      </c>
      <c r="D30" s="53" t="s">
        <v>329</v>
      </c>
      <c r="E30" s="263" t="s">
        <v>163</v>
      </c>
      <c r="F30" s="216">
        <v>37400</v>
      </c>
      <c r="G30" s="262">
        <v>0</v>
      </c>
      <c r="H30" s="252">
        <v>17800</v>
      </c>
      <c r="I30" s="114">
        <v>0</v>
      </c>
      <c r="J30" s="216">
        <v>1000</v>
      </c>
      <c r="K30" s="262">
        <v>0</v>
      </c>
      <c r="L30" s="279">
        <f t="shared" si="20"/>
        <v>31428.571428571431</v>
      </c>
      <c r="M30" s="259">
        <f t="shared" si="19"/>
        <v>0</v>
      </c>
      <c r="N30" s="259">
        <f t="shared" si="19"/>
        <v>14957.983193277312</v>
      </c>
      <c r="O30" s="259">
        <f t="shared" si="15"/>
        <v>0</v>
      </c>
      <c r="P30" s="259">
        <f t="shared" si="15"/>
        <v>840.3361344537816</v>
      </c>
      <c r="Q30" s="259">
        <f t="shared" si="15"/>
        <v>0</v>
      </c>
      <c r="R30" s="209">
        <f>L30+M30+N30+O30+P30+AD30+Q30</f>
        <v>47226.890756302528</v>
      </c>
      <c r="S30" s="60" t="s">
        <v>152</v>
      </c>
      <c r="T30" s="60" t="s">
        <v>153</v>
      </c>
      <c r="U30" s="266" t="s">
        <v>239</v>
      </c>
      <c r="V30" s="266" t="s">
        <v>241</v>
      </c>
      <c r="W30" s="69" t="s">
        <v>125</v>
      </c>
      <c r="X30" s="258" t="s">
        <v>155</v>
      </c>
      <c r="Y30" s="178"/>
    </row>
    <row r="31" spans="1:153" ht="41.25" customHeight="1" thickBot="1" x14ac:dyDescent="0.25">
      <c r="A31" s="261">
        <v>11</v>
      </c>
      <c r="B31" s="269"/>
      <c r="C31" s="261"/>
      <c r="D31" s="53" t="s">
        <v>316</v>
      </c>
      <c r="E31" s="263"/>
      <c r="F31" s="216">
        <f>F28+F29+F30</f>
        <v>37400</v>
      </c>
      <c r="G31" s="278">
        <f t="shared" ref="G31:K31" si="21">G28+G29+G30</f>
        <v>0</v>
      </c>
      <c r="H31" s="278">
        <f t="shared" si="21"/>
        <v>186800</v>
      </c>
      <c r="I31" s="216">
        <f t="shared" si="21"/>
        <v>0</v>
      </c>
      <c r="J31" s="278">
        <f t="shared" si="21"/>
        <v>1000</v>
      </c>
      <c r="K31" s="286">
        <f t="shared" si="21"/>
        <v>310000</v>
      </c>
      <c r="L31" s="279">
        <f t="shared" ref="L31" si="22">L28+L29+L30</f>
        <v>31428.571428571431</v>
      </c>
      <c r="M31" s="286">
        <f t="shared" ref="M31" si="23">M28+M29+M30</f>
        <v>0</v>
      </c>
      <c r="N31" s="279">
        <f t="shared" ref="N31" si="24">N28+N29+N30</f>
        <v>156974.78991596642</v>
      </c>
      <c r="O31" s="286">
        <f t="shared" ref="O31" si="25">O28+O29+O30</f>
        <v>0</v>
      </c>
      <c r="P31" s="279">
        <f t="shared" ref="P31" si="26">P28+P29+P30</f>
        <v>840.3361344537816</v>
      </c>
      <c r="Q31" s="286">
        <f t="shared" ref="Q31" si="27">Q28+Q29+Q30</f>
        <v>260504.20168067227</v>
      </c>
      <c r="R31" s="279">
        <f t="shared" ref="R31" si="28">R28+R29+R30</f>
        <v>449747.89915966388</v>
      </c>
      <c r="S31" s="60"/>
      <c r="T31" s="60"/>
      <c r="U31" s="61"/>
      <c r="V31" s="221"/>
      <c r="W31" s="270"/>
      <c r="X31" s="65"/>
      <c r="Y31" s="178"/>
    </row>
    <row r="32" spans="1:153" ht="102" customHeight="1" thickBot="1" x14ac:dyDescent="0.25">
      <c r="A32" s="261">
        <v>12</v>
      </c>
      <c r="B32" s="269" t="s">
        <v>190</v>
      </c>
      <c r="C32" s="261">
        <v>9</v>
      </c>
      <c r="D32" s="53" t="s">
        <v>326</v>
      </c>
      <c r="E32" s="263" t="s">
        <v>319</v>
      </c>
      <c r="F32" s="273">
        <v>660000</v>
      </c>
      <c r="G32" s="262">
        <v>0</v>
      </c>
      <c r="H32" s="274">
        <v>0</v>
      </c>
      <c r="I32" s="114">
        <v>0</v>
      </c>
      <c r="J32" s="273">
        <v>0</v>
      </c>
      <c r="K32" s="262">
        <v>0</v>
      </c>
      <c r="L32" s="259">
        <f>F32/1.19</f>
        <v>554621.84873949585</v>
      </c>
      <c r="M32" s="259">
        <f t="shared" ref="M32:Q32" si="29">G32/1.19</f>
        <v>0</v>
      </c>
      <c r="N32" s="259">
        <f t="shared" si="29"/>
        <v>0</v>
      </c>
      <c r="O32" s="259">
        <f t="shared" si="29"/>
        <v>0</v>
      </c>
      <c r="P32" s="259">
        <f t="shared" si="29"/>
        <v>0</v>
      </c>
      <c r="Q32" s="259">
        <f t="shared" si="29"/>
        <v>0</v>
      </c>
      <c r="R32" s="259">
        <f>L32</f>
        <v>554621.84873949585</v>
      </c>
      <c r="S32" s="60" t="s">
        <v>152</v>
      </c>
      <c r="T32" s="60" t="s">
        <v>221</v>
      </c>
      <c r="U32" s="61" t="s">
        <v>241</v>
      </c>
      <c r="V32" s="221" t="s">
        <v>248</v>
      </c>
      <c r="W32" s="270" t="s">
        <v>126</v>
      </c>
      <c r="X32" s="222" t="s">
        <v>263</v>
      </c>
      <c r="Y32" s="178"/>
    </row>
    <row r="33" spans="1:76" s="28" customFormat="1" ht="42" customHeight="1" thickBot="1" x14ac:dyDescent="0.25">
      <c r="A33" s="261">
        <v>13</v>
      </c>
      <c r="B33" s="218"/>
      <c r="C33" s="223"/>
      <c r="D33" s="215" t="s">
        <v>79</v>
      </c>
      <c r="E33" s="77"/>
      <c r="F33" s="275">
        <f>F24+F27+F31+F32</f>
        <v>3211400</v>
      </c>
      <c r="G33" s="275">
        <f t="shared" ref="G33:K33" si="30">G24+G27+G31+G32</f>
        <v>4000</v>
      </c>
      <c r="H33" s="275">
        <f t="shared" si="30"/>
        <v>792800</v>
      </c>
      <c r="I33" s="275">
        <f t="shared" si="30"/>
        <v>22000</v>
      </c>
      <c r="J33" s="275">
        <f t="shared" si="30"/>
        <v>1000</v>
      </c>
      <c r="K33" s="275">
        <f t="shared" si="30"/>
        <v>433000</v>
      </c>
      <c r="L33" s="268">
        <f>L24+L27+L31+L32</f>
        <v>2698655.4621848743</v>
      </c>
      <c r="M33" s="279">
        <f>M24+M27+M31+M32</f>
        <v>3669.7247706422017</v>
      </c>
      <c r="N33" s="279">
        <f t="shared" ref="N33:R33" si="31">N24+N27+N31+N32</f>
        <v>712938.09266825998</v>
      </c>
      <c r="O33" s="279">
        <f t="shared" si="31"/>
        <v>20183.48623853211</v>
      </c>
      <c r="P33" s="279">
        <f t="shared" si="31"/>
        <v>840.3361344537816</v>
      </c>
      <c r="Q33" s="279">
        <f t="shared" si="31"/>
        <v>373348.23837791994</v>
      </c>
      <c r="R33" s="279">
        <f t="shared" si="31"/>
        <v>3809635.3403746821</v>
      </c>
      <c r="S33" s="60"/>
      <c r="T33" s="78"/>
      <c r="U33" s="226"/>
      <c r="V33" s="227"/>
      <c r="W33" s="228"/>
      <c r="X33" s="229"/>
      <c r="Y33" s="175"/>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row>
    <row r="34" spans="1:76" ht="15.75" x14ac:dyDescent="0.2">
      <c r="A34" s="158"/>
      <c r="B34" s="158"/>
      <c r="C34" s="158"/>
      <c r="D34" s="154"/>
      <c r="E34" s="148"/>
      <c r="F34" s="271"/>
      <c r="G34" s="147"/>
      <c r="H34" s="147"/>
      <c r="I34" s="267"/>
      <c r="J34" s="267"/>
      <c r="K34" s="147"/>
      <c r="L34" s="160"/>
      <c r="M34" s="158"/>
      <c r="N34" s="158"/>
      <c r="O34" s="158"/>
      <c r="P34" s="158"/>
      <c r="Q34" s="158"/>
      <c r="R34" s="160"/>
      <c r="S34" s="160"/>
      <c r="T34" s="160"/>
      <c r="U34" s="160"/>
      <c r="V34" s="160"/>
      <c r="W34" s="160"/>
      <c r="X34" s="160"/>
      <c r="Y34" s="178"/>
    </row>
    <row r="35" spans="1:76" ht="15.75" x14ac:dyDescent="0.25">
      <c r="A35" s="158"/>
      <c r="B35" s="158"/>
      <c r="C35" s="158"/>
      <c r="D35" s="154" t="s">
        <v>268</v>
      </c>
      <c r="E35" s="148"/>
      <c r="F35" s="271"/>
      <c r="G35" s="147"/>
      <c r="H35" s="147"/>
      <c r="I35" s="267"/>
      <c r="J35" s="267"/>
      <c r="K35" s="147"/>
      <c r="L35" s="160"/>
      <c r="M35" s="290" t="s">
        <v>281</v>
      </c>
      <c r="N35" s="290"/>
      <c r="O35" s="156"/>
      <c r="P35" s="291" t="s">
        <v>283</v>
      </c>
      <c r="Q35" s="291"/>
      <c r="R35" s="291"/>
      <c r="S35" s="160"/>
      <c r="T35" s="160" t="s">
        <v>269</v>
      </c>
      <c r="U35" s="160"/>
      <c r="V35" s="160"/>
      <c r="W35" s="160"/>
      <c r="X35" s="160"/>
      <c r="Y35" s="160"/>
      <c r="Z35" s="40"/>
    </row>
    <row r="36" spans="1:76" ht="15.75" customHeight="1" x14ac:dyDescent="0.25">
      <c r="A36" s="287" t="s">
        <v>328</v>
      </c>
      <c r="B36" s="287"/>
      <c r="C36" s="287"/>
      <c r="D36" s="287"/>
      <c r="E36" s="148"/>
      <c r="F36" s="271"/>
      <c r="G36" s="147"/>
      <c r="H36" s="147"/>
      <c r="I36" s="267"/>
      <c r="J36" s="267"/>
      <c r="K36" s="147"/>
      <c r="L36" s="160"/>
      <c r="M36" s="160" t="s">
        <v>284</v>
      </c>
      <c r="N36" s="160"/>
      <c r="O36" s="163"/>
      <c r="P36" s="289" t="s">
        <v>282</v>
      </c>
      <c r="Q36" s="289"/>
      <c r="R36" s="289"/>
      <c r="S36" s="289" t="s">
        <v>270</v>
      </c>
      <c r="T36" s="289"/>
      <c r="U36" s="289"/>
      <c r="V36" s="165"/>
      <c r="W36" s="165"/>
      <c r="X36" s="165"/>
      <c r="Y36" s="165"/>
      <c r="Z36" s="47"/>
    </row>
    <row r="37" spans="1:76" ht="15.75" customHeight="1" x14ac:dyDescent="0.25">
      <c r="A37" s="158"/>
      <c r="B37" s="287" t="s">
        <v>327</v>
      </c>
      <c r="C37" s="287"/>
      <c r="D37" s="287"/>
      <c r="E37" s="148"/>
      <c r="F37" s="271"/>
      <c r="G37" s="147"/>
      <c r="H37" s="147"/>
      <c r="I37" s="267"/>
      <c r="J37" s="267"/>
      <c r="K37" s="147"/>
      <c r="L37" s="160"/>
      <c r="M37" s="158"/>
      <c r="N37" s="159" t="s">
        <v>274</v>
      </c>
      <c r="O37" s="159"/>
      <c r="P37" s="156"/>
      <c r="Q37" s="290" t="s">
        <v>271</v>
      </c>
      <c r="R37" s="290"/>
      <c r="S37" s="165"/>
      <c r="T37" s="165"/>
      <c r="U37" s="165"/>
      <c r="V37" s="165"/>
      <c r="W37" s="165"/>
      <c r="X37" s="160"/>
      <c r="Y37" s="160"/>
      <c r="Z37" s="40"/>
    </row>
    <row r="38" spans="1:76" ht="17.25" customHeight="1" x14ac:dyDescent="0.2">
      <c r="A38" s="172"/>
      <c r="B38" s="172"/>
      <c r="C38" s="172"/>
      <c r="D38" s="184"/>
      <c r="E38" s="181"/>
      <c r="F38" s="189"/>
      <c r="G38" s="175"/>
      <c r="H38" s="175"/>
      <c r="I38" s="257"/>
      <c r="J38" s="257"/>
      <c r="K38" s="175"/>
      <c r="L38" s="178"/>
      <c r="M38" s="172"/>
      <c r="N38" s="230"/>
      <c r="O38" s="230"/>
      <c r="P38" s="230"/>
      <c r="Q38" s="172"/>
      <c r="R38" s="288"/>
      <c r="S38" s="288"/>
      <c r="T38" s="288"/>
      <c r="U38" s="288"/>
      <c r="V38" s="288"/>
      <c r="W38" s="231"/>
      <c r="X38" s="178"/>
      <c r="Y38" s="178"/>
    </row>
    <row r="39" spans="1:76" x14ac:dyDescent="0.2">
      <c r="F39" s="272"/>
      <c r="K39" s="22"/>
    </row>
    <row r="40" spans="1:76" x14ac:dyDescent="0.2">
      <c r="F40" s="272"/>
      <c r="K40" s="22"/>
    </row>
    <row r="41" spans="1:76" x14ac:dyDescent="0.2">
      <c r="F41" s="272"/>
      <c r="K41" s="22"/>
    </row>
    <row r="42" spans="1:76" x14ac:dyDescent="0.2">
      <c r="F42" s="272"/>
      <c r="K42" s="22"/>
    </row>
    <row r="43" spans="1:76" x14ac:dyDescent="0.2">
      <c r="F43" s="272"/>
      <c r="K43" s="22"/>
    </row>
    <row r="44" spans="1:76" x14ac:dyDescent="0.2">
      <c r="F44" s="272"/>
      <c r="K44" s="22"/>
    </row>
    <row r="45" spans="1:76" x14ac:dyDescent="0.2">
      <c r="F45" s="272"/>
      <c r="K45" s="22"/>
    </row>
    <row r="46" spans="1:76" x14ac:dyDescent="0.2">
      <c r="F46" s="272"/>
      <c r="K46" s="22"/>
    </row>
    <row r="47" spans="1:76" x14ac:dyDescent="0.2">
      <c r="F47" s="272"/>
      <c r="K47" s="22"/>
    </row>
    <row r="48" spans="1:76" x14ac:dyDescent="0.2">
      <c r="F48" s="272"/>
      <c r="K48" s="22"/>
    </row>
    <row r="49" spans="6:11" x14ac:dyDescent="0.2">
      <c r="F49" s="272"/>
      <c r="K49" s="22"/>
    </row>
    <row r="50" spans="6:11" x14ac:dyDescent="0.2">
      <c r="F50" s="272"/>
      <c r="K50" s="22"/>
    </row>
    <row r="51" spans="6:11" x14ac:dyDescent="0.2">
      <c r="F51" s="272"/>
      <c r="K51" s="22"/>
    </row>
    <row r="52" spans="6:11" x14ac:dyDescent="0.2">
      <c r="F52" s="272"/>
      <c r="K52" s="22"/>
    </row>
    <row r="53" spans="6:11" x14ac:dyDescent="0.2">
      <c r="F53" s="272"/>
      <c r="K53" s="22"/>
    </row>
    <row r="54" spans="6:11" x14ac:dyDescent="0.2">
      <c r="F54" s="272"/>
      <c r="K54" s="22"/>
    </row>
    <row r="55" spans="6:11" x14ac:dyDescent="0.2">
      <c r="F55" s="272"/>
      <c r="K55" s="22"/>
    </row>
    <row r="56" spans="6:11" x14ac:dyDescent="0.2">
      <c r="F56" s="272"/>
      <c r="K56" s="22"/>
    </row>
    <row r="57" spans="6:11" x14ac:dyDescent="0.2">
      <c r="F57" s="272"/>
      <c r="K57" s="22"/>
    </row>
    <row r="58" spans="6:11" x14ac:dyDescent="0.2">
      <c r="F58" s="272"/>
      <c r="K58" s="22"/>
    </row>
    <row r="59" spans="6:11" x14ac:dyDescent="0.2">
      <c r="F59" s="272"/>
      <c r="K59" s="22"/>
    </row>
    <row r="60" spans="6:11" x14ac:dyDescent="0.2">
      <c r="F60" s="272"/>
      <c r="K60" s="22"/>
    </row>
    <row r="61" spans="6:11" x14ac:dyDescent="0.2">
      <c r="F61" s="272"/>
      <c r="K61" s="22"/>
    </row>
    <row r="62" spans="6:11" x14ac:dyDescent="0.2">
      <c r="F62" s="272"/>
      <c r="K62" s="22"/>
    </row>
    <row r="63" spans="6:11" x14ac:dyDescent="0.2">
      <c r="F63" s="272"/>
      <c r="K63" s="22"/>
    </row>
    <row r="64" spans="6:11" x14ac:dyDescent="0.2">
      <c r="F64" s="272"/>
      <c r="K64" s="22"/>
    </row>
    <row r="65" spans="6:11" x14ac:dyDescent="0.2">
      <c r="F65" s="272"/>
      <c r="K65" s="22"/>
    </row>
    <row r="66" spans="6:11" x14ac:dyDescent="0.2">
      <c r="F66" s="272"/>
      <c r="K66" s="22"/>
    </row>
    <row r="67" spans="6:11" x14ac:dyDescent="0.2">
      <c r="F67" s="272"/>
      <c r="K67" s="22"/>
    </row>
    <row r="68" spans="6:11" x14ac:dyDescent="0.2">
      <c r="F68" s="272"/>
      <c r="K68" s="22"/>
    </row>
    <row r="69" spans="6:11" x14ac:dyDescent="0.2">
      <c r="F69" s="272"/>
      <c r="K69" s="22"/>
    </row>
    <row r="70" spans="6:11" x14ac:dyDescent="0.2">
      <c r="F70" s="272"/>
      <c r="K70" s="22"/>
    </row>
    <row r="71" spans="6:11" x14ac:dyDescent="0.2">
      <c r="F71" s="272"/>
      <c r="K71" s="22"/>
    </row>
    <row r="72" spans="6:11" x14ac:dyDescent="0.2">
      <c r="F72" s="272"/>
      <c r="K72" s="22"/>
    </row>
    <row r="73" spans="6:11" x14ac:dyDescent="0.2">
      <c r="F73" s="272"/>
      <c r="K73" s="22"/>
    </row>
    <row r="74" spans="6:11" x14ac:dyDescent="0.2">
      <c r="F74" s="272"/>
      <c r="K74" s="22"/>
    </row>
    <row r="75" spans="6:11" x14ac:dyDescent="0.2">
      <c r="F75" s="272"/>
      <c r="K75" s="22"/>
    </row>
    <row r="76" spans="6:11" x14ac:dyDescent="0.2">
      <c r="F76" s="272"/>
      <c r="K76" s="22"/>
    </row>
    <row r="77" spans="6:11" x14ac:dyDescent="0.2">
      <c r="F77" s="272"/>
      <c r="K77" s="22"/>
    </row>
    <row r="78" spans="6:11" x14ac:dyDescent="0.2">
      <c r="F78" s="272"/>
      <c r="K78" s="22"/>
    </row>
    <row r="79" spans="6:11" x14ac:dyDescent="0.2">
      <c r="F79" s="272"/>
      <c r="K79" s="22"/>
    </row>
    <row r="80" spans="6:11" x14ac:dyDescent="0.2">
      <c r="F80" s="272"/>
      <c r="K80" s="22"/>
    </row>
    <row r="81" spans="6:11" x14ac:dyDescent="0.2">
      <c r="F81" s="272"/>
      <c r="K81" s="22"/>
    </row>
    <row r="82" spans="6:11" x14ac:dyDescent="0.2">
      <c r="F82" s="272"/>
      <c r="K82" s="22"/>
    </row>
    <row r="83" spans="6:11" x14ac:dyDescent="0.2">
      <c r="F83" s="272"/>
      <c r="K83" s="22"/>
    </row>
    <row r="84" spans="6:11" x14ac:dyDescent="0.2">
      <c r="F84" s="272"/>
      <c r="K84" s="22"/>
    </row>
    <row r="85" spans="6:11" x14ac:dyDescent="0.2">
      <c r="F85" s="272"/>
      <c r="K85" s="22"/>
    </row>
    <row r="86" spans="6:11" x14ac:dyDescent="0.2">
      <c r="F86" s="272"/>
      <c r="K86" s="22"/>
    </row>
    <row r="87" spans="6:11" x14ac:dyDescent="0.2">
      <c r="F87" s="272"/>
      <c r="K87" s="22"/>
    </row>
    <row r="88" spans="6:11" x14ac:dyDescent="0.2">
      <c r="F88" s="272"/>
      <c r="K88" s="22"/>
    </row>
    <row r="89" spans="6:11" x14ac:dyDescent="0.2">
      <c r="F89" s="272"/>
      <c r="K89" s="22"/>
    </row>
    <row r="90" spans="6:11" x14ac:dyDescent="0.2">
      <c r="F90" s="272"/>
      <c r="K90" s="22"/>
    </row>
    <row r="91" spans="6:11" x14ac:dyDescent="0.2">
      <c r="F91" s="272"/>
      <c r="K91" s="22"/>
    </row>
    <row r="92" spans="6:11" x14ac:dyDescent="0.2">
      <c r="F92" s="272"/>
      <c r="K92" s="22"/>
    </row>
    <row r="93" spans="6:11" x14ac:dyDescent="0.2">
      <c r="F93" s="272"/>
      <c r="K93" s="22"/>
    </row>
    <row r="94" spans="6:11" x14ac:dyDescent="0.2">
      <c r="F94" s="272"/>
      <c r="K94" s="22"/>
    </row>
    <row r="95" spans="6:11" x14ac:dyDescent="0.2">
      <c r="F95" s="272"/>
      <c r="K95" s="22"/>
    </row>
    <row r="96" spans="6:11" x14ac:dyDescent="0.2">
      <c r="F96" s="272"/>
      <c r="K96" s="22"/>
    </row>
    <row r="97" spans="6:11" x14ac:dyDescent="0.2">
      <c r="F97" s="272"/>
      <c r="K97" s="22"/>
    </row>
    <row r="98" spans="6:11" x14ac:dyDescent="0.2">
      <c r="F98" s="272"/>
      <c r="K98" s="22"/>
    </row>
    <row r="99" spans="6:11" x14ac:dyDescent="0.2">
      <c r="F99" s="272"/>
      <c r="K99" s="22"/>
    </row>
    <row r="100" spans="6:11" x14ac:dyDescent="0.2">
      <c r="F100" s="272"/>
      <c r="K100" s="22"/>
    </row>
    <row r="101" spans="6:11" x14ac:dyDescent="0.2">
      <c r="F101" s="272"/>
      <c r="K101" s="22"/>
    </row>
  </sheetData>
  <mergeCells count="31">
    <mergeCell ref="W18:W19"/>
    <mergeCell ref="X18:X19"/>
    <mergeCell ref="S21:S22"/>
    <mergeCell ref="S18:S19"/>
    <mergeCell ref="U18:U19"/>
    <mergeCell ref="V18:V19"/>
    <mergeCell ref="T18:T19"/>
    <mergeCell ref="F17:G17"/>
    <mergeCell ref="U17:V17"/>
    <mergeCell ref="A18:A19"/>
    <mergeCell ref="B18:B19"/>
    <mergeCell ref="C18:C19"/>
    <mergeCell ref="D18:D19"/>
    <mergeCell ref="E18:E19"/>
    <mergeCell ref="Q5:S5"/>
    <mergeCell ref="B6:E6"/>
    <mergeCell ref="B7:E7"/>
    <mergeCell ref="C10:X10"/>
    <mergeCell ref="Q6:S6"/>
    <mergeCell ref="B5:L5"/>
    <mergeCell ref="U6:X6"/>
    <mergeCell ref="U7:X7"/>
    <mergeCell ref="U8:Y8"/>
    <mergeCell ref="B37:D37"/>
    <mergeCell ref="R38:V38"/>
    <mergeCell ref="A36:D36"/>
    <mergeCell ref="P36:R36"/>
    <mergeCell ref="M35:N35"/>
    <mergeCell ref="P35:R35"/>
    <mergeCell ref="S36:U36"/>
    <mergeCell ref="Q37:R37"/>
  </mergeCells>
  <pageMargins left="0.61811023600000004" right="0.25" top="0.31496062992126" bottom="6.4960630000000005E-2" header="0" footer="0"/>
  <pageSetup paperSize="9" scale="45"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L116"/>
  <sheetViews>
    <sheetView tabSelected="1" topLeftCell="A2" zoomScale="85" zoomScaleNormal="85" workbookViewId="0">
      <selection activeCell="F3" sqref="F3"/>
    </sheetView>
  </sheetViews>
  <sheetFormatPr defaultRowHeight="15.75" x14ac:dyDescent="0.2"/>
  <cols>
    <col min="1" max="1" width="5.140625" style="1" customWidth="1"/>
    <col min="2" max="2" width="10.28515625" style="2" customWidth="1"/>
    <col min="3" max="3" width="5.7109375" style="1" customWidth="1"/>
    <col min="4" max="4" width="21.28515625" style="7" customWidth="1"/>
    <col min="5" max="5" width="13.28515625" style="3" customWidth="1"/>
    <col min="6" max="6" width="12.7109375" style="6" hidden="1" customWidth="1"/>
    <col min="7" max="7" width="12.7109375" style="4" hidden="1" customWidth="1"/>
    <col min="8" max="8" width="10" style="4" hidden="1" customWidth="1"/>
    <col min="9" max="9" width="9.28515625" style="4" hidden="1" customWidth="1"/>
    <col min="10" max="10" width="9.7109375" style="37" hidden="1" customWidth="1"/>
    <col min="11" max="11" width="14.28515625" style="1" customWidth="1"/>
    <col min="12" max="12" width="12.85546875" style="1" customWidth="1"/>
    <col min="13" max="13" width="12" style="1" customWidth="1"/>
    <col min="14" max="14" width="12.42578125" style="1" customWidth="1"/>
    <col min="15" max="15" width="11.28515625" style="1" customWidth="1"/>
    <col min="16" max="16" width="12.85546875" style="1" customWidth="1"/>
    <col min="17" max="17" width="10.7109375" style="1" customWidth="1"/>
    <col min="18" max="18" width="9.5703125" style="4" customWidth="1"/>
    <col min="19" max="19" width="10.7109375" style="4" customWidth="1"/>
    <col min="20" max="23" width="9.140625" style="4"/>
    <col min="24" max="24" width="9.140625" style="4" customWidth="1"/>
    <col min="25" max="16384" width="9.140625" style="4"/>
  </cols>
  <sheetData>
    <row r="1" spans="1:19" hidden="1" x14ac:dyDescent="0.2"/>
    <row r="2" spans="1:19" ht="18" customHeight="1" x14ac:dyDescent="0.2">
      <c r="D2" s="2"/>
      <c r="E2" s="350" t="s">
        <v>123</v>
      </c>
      <c r="F2" s="350"/>
      <c r="G2" s="350"/>
      <c r="H2" s="350"/>
      <c r="I2" s="350"/>
      <c r="J2" s="350"/>
      <c r="K2" s="350"/>
      <c r="L2" s="350"/>
      <c r="M2" s="350"/>
      <c r="N2" s="350"/>
      <c r="O2" s="38"/>
    </row>
    <row r="3" spans="1:19" ht="15" customHeight="1" x14ac:dyDescent="0.2">
      <c r="D3" s="2"/>
      <c r="F3" s="2"/>
      <c r="G3" s="2"/>
      <c r="H3" s="2"/>
      <c r="I3" s="2"/>
      <c r="J3" s="36"/>
    </row>
    <row r="4" spans="1:19" ht="16.5" thickBot="1" x14ac:dyDescent="0.25">
      <c r="B4" s="1"/>
      <c r="C4" s="5"/>
      <c r="D4" s="1"/>
    </row>
    <row r="5" spans="1:19" ht="21" customHeight="1" thickBot="1" x14ac:dyDescent="0.25">
      <c r="A5" s="75"/>
      <c r="B5" s="75"/>
      <c r="C5" s="75"/>
      <c r="D5" s="76"/>
      <c r="E5" s="77" t="s">
        <v>3</v>
      </c>
      <c r="F5" s="78" t="s">
        <v>172</v>
      </c>
      <c r="G5" s="79" t="s">
        <v>171</v>
      </c>
      <c r="H5" s="80" t="s">
        <v>114</v>
      </c>
      <c r="I5" s="81" t="s">
        <v>115</v>
      </c>
      <c r="J5" s="82" t="s">
        <v>267</v>
      </c>
      <c r="K5" s="80" t="s">
        <v>172</v>
      </c>
      <c r="L5" s="80" t="s">
        <v>171</v>
      </c>
      <c r="M5" s="80" t="s">
        <v>114</v>
      </c>
      <c r="N5" s="56" t="s">
        <v>115</v>
      </c>
      <c r="O5" s="56" t="s">
        <v>280</v>
      </c>
      <c r="P5" s="83"/>
      <c r="Q5" s="84"/>
      <c r="R5" s="349"/>
      <c r="S5" s="349"/>
    </row>
    <row r="6" spans="1:19" s="2" customFormat="1" ht="112.5" customHeight="1" thickBot="1" x14ac:dyDescent="0.25">
      <c r="A6" s="338" t="s">
        <v>5</v>
      </c>
      <c r="B6" s="310" t="s">
        <v>6</v>
      </c>
      <c r="C6" s="338" t="s">
        <v>7</v>
      </c>
      <c r="D6" s="338" t="s">
        <v>157</v>
      </c>
      <c r="E6" s="351" t="s">
        <v>8</v>
      </c>
      <c r="F6" s="87" t="s">
        <v>133</v>
      </c>
      <c r="G6" s="87" t="s">
        <v>134</v>
      </c>
      <c r="H6" s="87" t="s">
        <v>135</v>
      </c>
      <c r="I6" s="87" t="s">
        <v>136</v>
      </c>
      <c r="J6" s="88" t="s">
        <v>178</v>
      </c>
      <c r="K6" s="87" t="s">
        <v>278</v>
      </c>
      <c r="L6" s="232" t="s">
        <v>277</v>
      </c>
      <c r="M6" s="232" t="s">
        <v>276</v>
      </c>
      <c r="N6" s="89" t="s">
        <v>86</v>
      </c>
      <c r="O6" s="233" t="s">
        <v>275</v>
      </c>
      <c r="P6" s="90" t="s">
        <v>4</v>
      </c>
      <c r="Q6" s="346" t="s">
        <v>116</v>
      </c>
      <c r="R6" s="346" t="s">
        <v>117</v>
      </c>
      <c r="S6" s="346" t="s">
        <v>213</v>
      </c>
    </row>
    <row r="7" spans="1:19" s="2" customFormat="1" ht="98.25" customHeight="1" thickBot="1" x14ac:dyDescent="0.25">
      <c r="A7" s="339"/>
      <c r="B7" s="345"/>
      <c r="C7" s="339"/>
      <c r="D7" s="339"/>
      <c r="E7" s="352"/>
      <c r="F7" s="43" t="s">
        <v>9</v>
      </c>
      <c r="G7" s="43" t="s">
        <v>9</v>
      </c>
      <c r="H7" s="43" t="s">
        <v>9</v>
      </c>
      <c r="I7" s="43" t="s">
        <v>9</v>
      </c>
      <c r="J7" s="43" t="s">
        <v>9</v>
      </c>
      <c r="K7" s="338" t="s">
        <v>160</v>
      </c>
      <c r="L7" s="304" t="s">
        <v>129</v>
      </c>
      <c r="M7" s="304" t="s">
        <v>129</v>
      </c>
      <c r="N7" s="304" t="s">
        <v>129</v>
      </c>
      <c r="O7" s="304" t="s">
        <v>129</v>
      </c>
      <c r="P7" s="304" t="s">
        <v>285</v>
      </c>
      <c r="Q7" s="347"/>
      <c r="R7" s="347"/>
      <c r="S7" s="347"/>
    </row>
    <row r="8" spans="1:19" s="46" customFormat="1" ht="36.75" customHeight="1" thickBot="1" x14ac:dyDescent="0.25">
      <c r="A8" s="340"/>
      <c r="B8" s="311"/>
      <c r="C8" s="340"/>
      <c r="D8" s="340"/>
      <c r="E8" s="341"/>
      <c r="F8" s="48"/>
      <c r="G8" s="48"/>
      <c r="H8" s="48"/>
      <c r="I8" s="48"/>
      <c r="J8" s="48"/>
      <c r="K8" s="340"/>
      <c r="L8" s="341"/>
      <c r="M8" s="341"/>
      <c r="N8" s="341"/>
      <c r="O8" s="341"/>
      <c r="P8" s="341"/>
      <c r="Q8" s="348"/>
      <c r="R8" s="348"/>
      <c r="S8" s="348"/>
    </row>
    <row r="9" spans="1:19" ht="30.75" customHeight="1" thickBot="1" x14ac:dyDescent="0.25">
      <c r="A9" s="327">
        <v>1</v>
      </c>
      <c r="B9" s="343" t="s">
        <v>10</v>
      </c>
      <c r="C9" s="327">
        <v>1</v>
      </c>
      <c r="D9" s="344" t="s">
        <v>174</v>
      </c>
      <c r="E9" s="325" t="s">
        <v>11</v>
      </c>
      <c r="F9" s="326">
        <v>22500</v>
      </c>
      <c r="G9" s="327">
        <v>2500</v>
      </c>
      <c r="H9" s="327">
        <v>6000</v>
      </c>
      <c r="I9" s="327">
        <v>1000</v>
      </c>
      <c r="J9" s="327">
        <v>2000</v>
      </c>
      <c r="K9" s="318">
        <f>F9/1.19</f>
        <v>18907.563025210085</v>
      </c>
      <c r="L9" s="318">
        <f>G9/1.19</f>
        <v>2100.840336134454</v>
      </c>
      <c r="M9" s="318">
        <f>H19/1.19</f>
        <v>5042.0168067226896</v>
      </c>
      <c r="N9" s="318">
        <f>I14/1.19</f>
        <v>840.3361344537816</v>
      </c>
      <c r="O9" s="318">
        <f>J9/1.19</f>
        <v>1680.6722689075632</v>
      </c>
      <c r="P9" s="318">
        <f>K9+L9+M9+N9+O9</f>
        <v>28571.428571428572</v>
      </c>
      <c r="Q9" s="319" t="s">
        <v>119</v>
      </c>
      <c r="R9" s="320" t="s">
        <v>322</v>
      </c>
      <c r="S9" s="321" t="s">
        <v>239</v>
      </c>
    </row>
    <row r="10" spans="1:19" ht="14.25" customHeight="1" thickBot="1" x14ac:dyDescent="0.25">
      <c r="A10" s="327"/>
      <c r="B10" s="343"/>
      <c r="C10" s="327"/>
      <c r="D10" s="344"/>
      <c r="E10" s="325"/>
      <c r="F10" s="326"/>
      <c r="G10" s="327"/>
      <c r="H10" s="327"/>
      <c r="I10" s="327"/>
      <c r="J10" s="327"/>
      <c r="K10" s="318"/>
      <c r="L10" s="318"/>
      <c r="M10" s="318"/>
      <c r="N10" s="318"/>
      <c r="O10" s="318"/>
      <c r="P10" s="318"/>
      <c r="Q10" s="319"/>
      <c r="R10" s="320"/>
      <c r="S10" s="321"/>
    </row>
    <row r="11" spans="1:19" ht="22.5" hidden="1" customHeight="1" thickBot="1" x14ac:dyDescent="0.25">
      <c r="A11" s="327"/>
      <c r="B11" s="343"/>
      <c r="C11" s="327"/>
      <c r="D11" s="344"/>
      <c r="E11" s="325"/>
      <c r="F11" s="92"/>
      <c r="G11" s="45"/>
      <c r="H11" s="45"/>
      <c r="I11" s="45"/>
      <c r="J11" s="45"/>
      <c r="K11" s="318"/>
      <c r="L11" s="318"/>
      <c r="M11" s="318"/>
      <c r="N11" s="318"/>
      <c r="O11" s="92"/>
      <c r="P11" s="318"/>
      <c r="Q11" s="319"/>
      <c r="R11" s="320"/>
      <c r="S11" s="321"/>
    </row>
    <row r="12" spans="1:19" ht="6.75" hidden="1" customHeight="1" thickBot="1" x14ac:dyDescent="0.25">
      <c r="A12" s="327"/>
      <c r="B12" s="343"/>
      <c r="C12" s="327"/>
      <c r="D12" s="344"/>
      <c r="E12" s="325"/>
      <c r="F12" s="92"/>
      <c r="G12" s="45"/>
      <c r="H12" s="45"/>
      <c r="I12" s="45"/>
      <c r="J12" s="45"/>
      <c r="K12" s="318"/>
      <c r="L12" s="318"/>
      <c r="M12" s="318"/>
      <c r="N12" s="318"/>
      <c r="O12" s="92"/>
      <c r="P12" s="318"/>
      <c r="Q12" s="319"/>
      <c r="R12" s="320"/>
      <c r="S12" s="321"/>
    </row>
    <row r="13" spans="1:19" ht="6" hidden="1" customHeight="1" thickBot="1" x14ac:dyDescent="0.25">
      <c r="A13" s="327"/>
      <c r="B13" s="343"/>
      <c r="C13" s="327"/>
      <c r="D13" s="344"/>
      <c r="E13" s="325"/>
      <c r="F13" s="92"/>
      <c r="G13" s="45"/>
      <c r="H13" s="45"/>
      <c r="I13" s="45"/>
      <c r="J13" s="45"/>
      <c r="K13" s="318"/>
      <c r="L13" s="318"/>
      <c r="M13" s="318"/>
      <c r="N13" s="318"/>
      <c r="O13" s="92"/>
      <c r="P13" s="318"/>
      <c r="Q13" s="319"/>
      <c r="R13" s="320"/>
      <c r="S13" s="321"/>
    </row>
    <row r="14" spans="1:19" ht="33.75" hidden="1" customHeight="1" thickBot="1" x14ac:dyDescent="0.25">
      <c r="A14" s="327"/>
      <c r="B14" s="343"/>
      <c r="C14" s="327"/>
      <c r="D14" s="344"/>
      <c r="E14" s="325"/>
      <c r="F14" s="44">
        <v>21000</v>
      </c>
      <c r="G14" s="73">
        <v>1000</v>
      </c>
      <c r="H14" s="73">
        <v>3000</v>
      </c>
      <c r="I14" s="73">
        <v>1000</v>
      </c>
      <c r="J14" s="73"/>
      <c r="K14" s="318"/>
      <c r="L14" s="318"/>
      <c r="M14" s="318"/>
      <c r="N14" s="318"/>
      <c r="O14" s="92"/>
      <c r="P14" s="318"/>
      <c r="Q14" s="319"/>
      <c r="R14" s="320"/>
      <c r="S14" s="321"/>
    </row>
    <row r="15" spans="1:19" ht="35.25" hidden="1" customHeight="1" thickBot="1" x14ac:dyDescent="0.25">
      <c r="A15" s="327"/>
      <c r="B15" s="343"/>
      <c r="C15" s="327"/>
      <c r="D15" s="344"/>
      <c r="E15" s="325"/>
      <c r="F15" s="92"/>
      <c r="G15" s="45"/>
      <c r="H15" s="45"/>
      <c r="I15" s="45"/>
      <c r="J15" s="45"/>
      <c r="K15" s="318"/>
      <c r="L15" s="318"/>
      <c r="M15" s="318"/>
      <c r="N15" s="318"/>
      <c r="O15" s="92"/>
      <c r="P15" s="318"/>
      <c r="Q15" s="319"/>
      <c r="R15" s="320"/>
      <c r="S15" s="321"/>
    </row>
    <row r="16" spans="1:19" ht="18.75" hidden="1" customHeight="1" thickBot="1" x14ac:dyDescent="0.25">
      <c r="A16" s="327"/>
      <c r="B16" s="343"/>
      <c r="C16" s="327"/>
      <c r="D16" s="344"/>
      <c r="E16" s="325"/>
      <c r="F16" s="92"/>
      <c r="G16" s="45"/>
      <c r="H16" s="45"/>
      <c r="I16" s="45"/>
      <c r="J16" s="45"/>
      <c r="K16" s="318"/>
      <c r="L16" s="318"/>
      <c r="M16" s="318"/>
      <c r="N16" s="318"/>
      <c r="O16" s="92"/>
      <c r="P16" s="318"/>
      <c r="Q16" s="319"/>
      <c r="R16" s="320"/>
      <c r="S16" s="321"/>
    </row>
    <row r="17" spans="1:38" ht="2.25" hidden="1" customHeight="1" thickBot="1" x14ac:dyDescent="0.25">
      <c r="A17" s="327"/>
      <c r="B17" s="93"/>
      <c r="C17" s="43"/>
      <c r="D17" s="344"/>
      <c r="E17" s="325"/>
      <c r="F17" s="92"/>
      <c r="G17" s="45"/>
      <c r="H17" s="45"/>
      <c r="I17" s="45"/>
      <c r="J17" s="45"/>
      <c r="K17" s="92"/>
      <c r="L17" s="92"/>
      <c r="M17" s="92"/>
      <c r="N17" s="92"/>
      <c r="O17" s="92"/>
      <c r="P17" s="92"/>
      <c r="Q17" s="94"/>
      <c r="R17" s="95"/>
      <c r="S17" s="96"/>
    </row>
    <row r="18" spans="1:38" ht="393" hidden="1" customHeight="1" thickBot="1" x14ac:dyDescent="0.25">
      <c r="A18" s="327"/>
      <c r="B18" s="93"/>
      <c r="C18" s="43"/>
      <c r="D18" s="344"/>
      <c r="E18" s="325"/>
      <c r="F18" s="92"/>
      <c r="G18" s="45"/>
      <c r="H18" s="45"/>
      <c r="I18" s="45"/>
      <c r="J18" s="45"/>
      <c r="K18" s="92"/>
      <c r="L18" s="92"/>
      <c r="M18" s="92"/>
      <c r="N18" s="92"/>
      <c r="O18" s="92"/>
      <c r="P18" s="92"/>
      <c r="Q18" s="97"/>
      <c r="R18" s="95"/>
      <c r="S18" s="96"/>
    </row>
    <row r="19" spans="1:38" s="9" customFormat="1" ht="25.5" customHeight="1" thickBot="1" x14ac:dyDescent="0.25">
      <c r="A19" s="43">
        <v>2</v>
      </c>
      <c r="B19" s="98"/>
      <c r="C19" s="43"/>
      <c r="D19" s="55" t="s">
        <v>137</v>
      </c>
      <c r="E19" s="98"/>
      <c r="F19" s="99">
        <f>F9</f>
        <v>22500</v>
      </c>
      <c r="G19" s="99">
        <v>2500</v>
      </c>
      <c r="H19" s="99">
        <v>6000</v>
      </c>
      <c r="I19" s="99">
        <f t="shared" ref="I19" si="0">I14</f>
        <v>1000</v>
      </c>
      <c r="J19" s="99">
        <v>2000</v>
      </c>
      <c r="K19" s="92">
        <f>K9</f>
        <v>18907.563025210085</v>
      </c>
      <c r="L19" s="92">
        <f t="shared" ref="L19:O19" si="1">L9</f>
        <v>2100.840336134454</v>
      </c>
      <c r="M19" s="92">
        <f t="shared" si="1"/>
        <v>5042.0168067226896</v>
      </c>
      <c r="N19" s="92">
        <f t="shared" si="1"/>
        <v>840.3361344537816</v>
      </c>
      <c r="O19" s="92">
        <f t="shared" si="1"/>
        <v>1680.6722689075632</v>
      </c>
      <c r="P19" s="92">
        <f>P9</f>
        <v>28571.428571428572</v>
      </c>
      <c r="Q19" s="97"/>
      <c r="R19" s="95"/>
      <c r="S19" s="96"/>
      <c r="T19" s="8"/>
      <c r="U19" s="8"/>
      <c r="V19" s="8"/>
      <c r="W19" s="8"/>
      <c r="X19" s="8"/>
      <c r="Y19" s="8"/>
      <c r="Z19" s="8"/>
      <c r="AA19" s="8"/>
      <c r="AB19" s="8"/>
      <c r="AC19" s="8"/>
      <c r="AD19" s="8"/>
      <c r="AE19" s="8"/>
      <c r="AF19" s="8"/>
      <c r="AG19" s="8"/>
      <c r="AH19" s="8"/>
      <c r="AI19" s="8"/>
      <c r="AJ19" s="8"/>
      <c r="AK19" s="8"/>
      <c r="AL19" s="8"/>
    </row>
    <row r="20" spans="1:38" s="8" customFormat="1" ht="140.25" customHeight="1" thickBot="1" x14ac:dyDescent="0.25">
      <c r="A20" s="43">
        <v>3</v>
      </c>
      <c r="B20" s="70" t="s">
        <v>12</v>
      </c>
      <c r="C20" s="43">
        <v>2</v>
      </c>
      <c r="D20" s="55" t="s">
        <v>175</v>
      </c>
      <c r="E20" s="98" t="s">
        <v>138</v>
      </c>
      <c r="F20" s="99">
        <v>3000</v>
      </c>
      <c r="G20" s="99">
        <v>5000</v>
      </c>
      <c r="H20" s="99">
        <v>12000</v>
      </c>
      <c r="I20" s="99">
        <v>1000</v>
      </c>
      <c r="J20" s="99">
        <v>2000</v>
      </c>
      <c r="K20" s="92">
        <f>F20/1.19</f>
        <v>2521.0084033613448</v>
      </c>
      <c r="L20" s="92">
        <f>G20/1.19</f>
        <v>4201.680672268908</v>
      </c>
      <c r="M20" s="92">
        <f>H20/1.19</f>
        <v>10084.033613445379</v>
      </c>
      <c r="N20" s="92">
        <f>I20/1.19</f>
        <v>840.3361344537816</v>
      </c>
      <c r="O20" s="92">
        <f>J20/1.19</f>
        <v>1680.6722689075632</v>
      </c>
      <c r="P20" s="92">
        <f>SUM(K20+L20+M20+N20+O20)</f>
        <v>19327.731092436974</v>
      </c>
      <c r="Q20" s="100" t="s">
        <v>119</v>
      </c>
      <c r="R20" s="282" t="s">
        <v>244</v>
      </c>
      <c r="S20" s="102" t="s">
        <v>321</v>
      </c>
    </row>
    <row r="21" spans="1:38" s="10" customFormat="1" ht="29.25" customHeight="1" thickBot="1" x14ac:dyDescent="0.25">
      <c r="A21" s="43">
        <v>4</v>
      </c>
      <c r="B21" s="70"/>
      <c r="C21" s="70"/>
      <c r="D21" s="70" t="s">
        <v>139</v>
      </c>
      <c r="E21" s="70"/>
      <c r="F21" s="103">
        <f>F20</f>
        <v>3000</v>
      </c>
      <c r="G21" s="103">
        <f>G20</f>
        <v>5000</v>
      </c>
      <c r="H21" s="99">
        <f>H20</f>
        <v>12000</v>
      </c>
      <c r="I21" s="99">
        <f t="shared" ref="I21" si="2">I20</f>
        <v>1000</v>
      </c>
      <c r="J21" s="99">
        <f>SUM(J20)</f>
        <v>2000</v>
      </c>
      <c r="K21" s="92">
        <f>K20</f>
        <v>2521.0084033613448</v>
      </c>
      <c r="L21" s="92">
        <f t="shared" ref="L21:N21" si="3">L20</f>
        <v>4201.680672268908</v>
      </c>
      <c r="M21" s="92">
        <f t="shared" si="3"/>
        <v>10084.033613445379</v>
      </c>
      <c r="N21" s="92">
        <f t="shared" si="3"/>
        <v>840.3361344537816</v>
      </c>
      <c r="O21" s="92">
        <f>O20</f>
        <v>1680.6722689075632</v>
      </c>
      <c r="P21" s="92">
        <f>P20</f>
        <v>19327.731092436974</v>
      </c>
      <c r="Q21" s="97"/>
      <c r="R21" s="95"/>
      <c r="S21" s="96"/>
      <c r="T21" s="8"/>
      <c r="U21" s="8"/>
      <c r="V21" s="8"/>
      <c r="W21" s="8"/>
      <c r="X21" s="8"/>
      <c r="Y21" s="8"/>
      <c r="Z21" s="8"/>
      <c r="AA21" s="8"/>
      <c r="AB21" s="8"/>
      <c r="AC21" s="8"/>
      <c r="AD21" s="8"/>
      <c r="AE21" s="8"/>
      <c r="AF21" s="8"/>
      <c r="AG21" s="8"/>
      <c r="AH21" s="8"/>
      <c r="AI21" s="8"/>
      <c r="AJ21" s="8"/>
      <c r="AK21" s="8"/>
      <c r="AL21" s="8"/>
    </row>
    <row r="22" spans="1:38" ht="78" customHeight="1" thickBot="1" x14ac:dyDescent="0.25">
      <c r="A22" s="43">
        <v>5</v>
      </c>
      <c r="B22" s="43" t="s">
        <v>15</v>
      </c>
      <c r="C22" s="43">
        <v>3</v>
      </c>
      <c r="D22" s="55" t="s">
        <v>16</v>
      </c>
      <c r="E22" s="98" t="s">
        <v>17</v>
      </c>
      <c r="F22" s="73">
        <v>400000</v>
      </c>
      <c r="G22" s="73">
        <v>96000</v>
      </c>
      <c r="H22" s="73">
        <v>241000</v>
      </c>
      <c r="I22" s="73">
        <v>10000</v>
      </c>
      <c r="J22" s="73">
        <v>61000</v>
      </c>
      <c r="K22" s="92">
        <f>F22/1.19</f>
        <v>336134.45378151262</v>
      </c>
      <c r="L22" s="92">
        <f>G22/1.19</f>
        <v>80672.268907563033</v>
      </c>
      <c r="M22" s="92">
        <f>H22/1.19</f>
        <v>202521.00840336137</v>
      </c>
      <c r="N22" s="92">
        <f>I22/1.19</f>
        <v>8403.361344537816</v>
      </c>
      <c r="O22" s="92">
        <f>J22/1.19</f>
        <v>51260.504201680676</v>
      </c>
      <c r="P22" s="92">
        <f t="shared" ref="P22:P29" si="4">K22+L22+M22+N22+O22</f>
        <v>678991.59663865541</v>
      </c>
      <c r="Q22" s="100" t="s">
        <v>119</v>
      </c>
      <c r="R22" s="320" t="s">
        <v>156</v>
      </c>
      <c r="S22" s="320"/>
    </row>
    <row r="23" spans="1:38" ht="30" customHeight="1" thickBot="1" x14ac:dyDescent="0.25">
      <c r="A23" s="43">
        <v>6</v>
      </c>
      <c r="B23" s="43"/>
      <c r="C23" s="43"/>
      <c r="D23" s="78" t="s">
        <v>204</v>
      </c>
      <c r="E23" s="98"/>
      <c r="F23" s="73">
        <f>SUM(F22)</f>
        <v>400000</v>
      </c>
      <c r="G23" s="73">
        <f t="shared" ref="G23:H23" si="5">G22</f>
        <v>96000</v>
      </c>
      <c r="H23" s="73">
        <f t="shared" si="5"/>
        <v>241000</v>
      </c>
      <c r="I23" s="73">
        <f>SUM(I22)</f>
        <v>10000</v>
      </c>
      <c r="J23" s="73">
        <f t="shared" ref="J23:M23" si="6">J22</f>
        <v>61000</v>
      </c>
      <c r="K23" s="92">
        <f>K22</f>
        <v>336134.45378151262</v>
      </c>
      <c r="L23" s="92">
        <f t="shared" si="6"/>
        <v>80672.268907563033</v>
      </c>
      <c r="M23" s="92">
        <f t="shared" si="6"/>
        <v>202521.00840336137</v>
      </c>
      <c r="N23" s="92">
        <f>N22</f>
        <v>8403.361344537816</v>
      </c>
      <c r="O23" s="92">
        <f>O22</f>
        <v>51260.504201680676</v>
      </c>
      <c r="P23" s="92">
        <f t="shared" si="4"/>
        <v>678991.59663865541</v>
      </c>
      <c r="Q23" s="100"/>
      <c r="R23" s="320"/>
      <c r="S23" s="320"/>
    </row>
    <row r="24" spans="1:38" ht="31.5" customHeight="1" thickBot="1" x14ac:dyDescent="0.25">
      <c r="A24" s="43">
        <v>7</v>
      </c>
      <c r="B24" s="43" t="s">
        <v>18</v>
      </c>
      <c r="C24" s="43">
        <v>4</v>
      </c>
      <c r="D24" s="55" t="s">
        <v>302</v>
      </c>
      <c r="E24" s="98" t="s">
        <v>19</v>
      </c>
      <c r="F24" s="73">
        <v>10000</v>
      </c>
      <c r="G24" s="73">
        <v>26000</v>
      </c>
      <c r="H24" s="73">
        <v>80300</v>
      </c>
      <c r="I24" s="73">
        <v>500</v>
      </c>
      <c r="J24" s="73">
        <v>11500</v>
      </c>
      <c r="K24" s="92">
        <f>F24/1.09</f>
        <v>9174.3119266055037</v>
      </c>
      <c r="L24" s="92">
        <f>G24/1.09</f>
        <v>23853.211009174309</v>
      </c>
      <c r="M24" s="92">
        <f>H24/1.09</f>
        <v>73669.724770642191</v>
      </c>
      <c r="N24" s="92">
        <f>I24/1.09</f>
        <v>458.71559633027522</v>
      </c>
      <c r="O24" s="92">
        <f>J24/1.09</f>
        <v>10550.458715596329</v>
      </c>
      <c r="P24" s="92">
        <f t="shared" si="4"/>
        <v>117706.4220183486</v>
      </c>
      <c r="Q24" s="100" t="s">
        <v>119</v>
      </c>
      <c r="R24" s="320"/>
      <c r="S24" s="320"/>
    </row>
    <row r="25" spans="1:38" ht="129" customHeight="1" thickBot="1" x14ac:dyDescent="0.25">
      <c r="A25" s="43">
        <v>8</v>
      </c>
      <c r="B25" s="43" t="s">
        <v>18</v>
      </c>
      <c r="C25" s="43">
        <v>5</v>
      </c>
      <c r="D25" s="55" t="s">
        <v>87</v>
      </c>
      <c r="E25" s="98" t="s">
        <v>20</v>
      </c>
      <c r="F25" s="73">
        <v>17000</v>
      </c>
      <c r="G25" s="73">
        <v>6000</v>
      </c>
      <c r="H25" s="73">
        <v>24700</v>
      </c>
      <c r="I25" s="73">
        <v>1500</v>
      </c>
      <c r="J25" s="73">
        <v>3500</v>
      </c>
      <c r="K25" s="92">
        <f>F25/1.19</f>
        <v>14285.714285714286</v>
      </c>
      <c r="L25" s="92">
        <f>G25/1.19</f>
        <v>5042.0168067226896</v>
      </c>
      <c r="M25" s="92">
        <f>H25/1.19</f>
        <v>20756.302521008405</v>
      </c>
      <c r="N25" s="92">
        <f>I25/1.19</f>
        <v>1260.5042016806724</v>
      </c>
      <c r="O25" s="92">
        <f>J25/1.19</f>
        <v>2941.1764705882356</v>
      </c>
      <c r="P25" s="92">
        <f t="shared" si="4"/>
        <v>44285.71428571429</v>
      </c>
      <c r="Q25" s="100" t="s">
        <v>119</v>
      </c>
      <c r="R25" s="281" t="s">
        <v>249</v>
      </c>
      <c r="S25" s="101" t="s">
        <v>249</v>
      </c>
    </row>
    <row r="26" spans="1:38" ht="28.5" customHeight="1" thickBot="1" x14ac:dyDescent="0.25">
      <c r="A26" s="43">
        <v>9</v>
      </c>
      <c r="B26" s="43"/>
      <c r="C26" s="43"/>
      <c r="D26" s="43" t="s">
        <v>205</v>
      </c>
      <c r="E26" s="98"/>
      <c r="F26" s="73">
        <f>SUM(F24:F25)</f>
        <v>27000</v>
      </c>
      <c r="G26" s="73">
        <f>G24+G25</f>
        <v>32000</v>
      </c>
      <c r="H26" s="73">
        <f t="shared" ref="H26" si="7">SUM(H24:H25)</f>
        <v>105000</v>
      </c>
      <c r="I26" s="73">
        <f>SUM(I24:I25)</f>
        <v>2000</v>
      </c>
      <c r="J26" s="73">
        <f>SUM(J24:J25)</f>
        <v>15000</v>
      </c>
      <c r="K26" s="92">
        <f t="shared" ref="K26:M26" si="8">SUM(K24:K25)</f>
        <v>23460.02621231979</v>
      </c>
      <c r="L26" s="92">
        <f t="shared" si="8"/>
        <v>28895.227815897</v>
      </c>
      <c r="M26" s="92">
        <f t="shared" si="8"/>
        <v>94426.027291650593</v>
      </c>
      <c r="N26" s="92">
        <f>SUM(N24:N25)</f>
        <v>1719.2197980109477</v>
      </c>
      <c r="O26" s="92">
        <f>SUM(O24:O25)</f>
        <v>13491.635186184565</v>
      </c>
      <c r="P26" s="92">
        <f>K26+L26+M26+N26+O26</f>
        <v>161992.13630406291</v>
      </c>
      <c r="Q26" s="105"/>
      <c r="R26" s="106"/>
      <c r="S26" s="106"/>
    </row>
    <row r="27" spans="1:38" ht="36" customHeight="1" thickBot="1" x14ac:dyDescent="0.25">
      <c r="A27" s="43">
        <v>10</v>
      </c>
      <c r="B27" s="43" t="s">
        <v>21</v>
      </c>
      <c r="C27" s="43">
        <v>6</v>
      </c>
      <c r="D27" s="55" t="s">
        <v>22</v>
      </c>
      <c r="E27" s="98" t="s">
        <v>23</v>
      </c>
      <c r="F27" s="73">
        <v>18000</v>
      </c>
      <c r="G27" s="73">
        <v>0</v>
      </c>
      <c r="H27" s="73">
        <v>0</v>
      </c>
      <c r="I27" s="73">
        <v>0</v>
      </c>
      <c r="J27" s="73">
        <v>0</v>
      </c>
      <c r="K27" s="92">
        <f t="shared" ref="K27:O30" si="9">F27/1.19</f>
        <v>15126.050420168069</v>
      </c>
      <c r="L27" s="92">
        <f t="shared" si="9"/>
        <v>0</v>
      </c>
      <c r="M27" s="92">
        <f t="shared" si="9"/>
        <v>0</v>
      </c>
      <c r="N27" s="92">
        <f t="shared" si="9"/>
        <v>0</v>
      </c>
      <c r="O27" s="92">
        <f t="shared" si="9"/>
        <v>0</v>
      </c>
      <c r="P27" s="92">
        <f t="shared" si="4"/>
        <v>15126.050420168069</v>
      </c>
      <c r="Q27" s="319" t="s">
        <v>119</v>
      </c>
      <c r="R27" s="101" t="s">
        <v>223</v>
      </c>
      <c r="S27" s="101" t="s">
        <v>245</v>
      </c>
    </row>
    <row r="28" spans="1:38" ht="68.25" customHeight="1" thickBot="1" x14ac:dyDescent="0.25">
      <c r="A28" s="43">
        <v>11</v>
      </c>
      <c r="B28" s="43" t="s">
        <v>21</v>
      </c>
      <c r="C28" s="43">
        <v>7</v>
      </c>
      <c r="D28" s="55" t="s">
        <v>118</v>
      </c>
      <c r="E28" s="98" t="s">
        <v>24</v>
      </c>
      <c r="F28" s="73">
        <v>2000</v>
      </c>
      <c r="G28" s="73">
        <v>0</v>
      </c>
      <c r="H28" s="73">
        <v>0</v>
      </c>
      <c r="I28" s="73">
        <v>0</v>
      </c>
      <c r="J28" s="73">
        <v>0</v>
      </c>
      <c r="K28" s="92">
        <f t="shared" si="9"/>
        <v>1680.6722689075632</v>
      </c>
      <c r="L28" s="92">
        <f t="shared" si="9"/>
        <v>0</v>
      </c>
      <c r="M28" s="92">
        <f t="shared" si="9"/>
        <v>0</v>
      </c>
      <c r="N28" s="92">
        <f t="shared" si="9"/>
        <v>0</v>
      </c>
      <c r="O28" s="92">
        <f t="shared" si="9"/>
        <v>0</v>
      </c>
      <c r="P28" s="92">
        <f t="shared" si="4"/>
        <v>1680.6722689075632</v>
      </c>
      <c r="Q28" s="319"/>
      <c r="R28" s="101" t="s">
        <v>223</v>
      </c>
      <c r="S28" s="101" t="s">
        <v>245</v>
      </c>
      <c r="U28" s="4" t="s">
        <v>132</v>
      </c>
    </row>
    <row r="29" spans="1:38" ht="39.75" customHeight="1" thickBot="1" x14ac:dyDescent="0.25">
      <c r="A29" s="43">
        <v>12</v>
      </c>
      <c r="B29" s="43" t="s">
        <v>21</v>
      </c>
      <c r="C29" s="43">
        <v>8</v>
      </c>
      <c r="D29" s="55" t="s">
        <v>25</v>
      </c>
      <c r="E29" s="98" t="s">
        <v>26</v>
      </c>
      <c r="F29" s="73">
        <v>1000</v>
      </c>
      <c r="G29" s="73">
        <v>0</v>
      </c>
      <c r="H29" s="73">
        <v>0</v>
      </c>
      <c r="I29" s="73">
        <v>0</v>
      </c>
      <c r="J29" s="73">
        <v>0</v>
      </c>
      <c r="K29" s="92">
        <f t="shared" si="9"/>
        <v>840.3361344537816</v>
      </c>
      <c r="L29" s="92">
        <f t="shared" si="9"/>
        <v>0</v>
      </c>
      <c r="M29" s="92">
        <f t="shared" si="9"/>
        <v>0</v>
      </c>
      <c r="N29" s="92">
        <f t="shared" si="9"/>
        <v>0</v>
      </c>
      <c r="O29" s="92">
        <f t="shared" si="9"/>
        <v>0</v>
      </c>
      <c r="P29" s="92">
        <f t="shared" si="4"/>
        <v>840.3361344537816</v>
      </c>
      <c r="Q29" s="319"/>
      <c r="R29" s="101" t="s">
        <v>223</v>
      </c>
      <c r="S29" s="101" t="s">
        <v>245</v>
      </c>
    </row>
    <row r="30" spans="1:38" ht="35.25" customHeight="1" thickBot="1" x14ac:dyDescent="0.25">
      <c r="A30" s="43">
        <v>13</v>
      </c>
      <c r="B30" s="43"/>
      <c r="C30" s="43"/>
      <c r="D30" s="78" t="s">
        <v>206</v>
      </c>
      <c r="E30" s="98"/>
      <c r="F30" s="73">
        <f>SUM(F27:F29)</f>
        <v>21000</v>
      </c>
      <c r="G30" s="73">
        <f t="shared" ref="G30:J30" si="10">SUM(G27:G29)</f>
        <v>0</v>
      </c>
      <c r="H30" s="73">
        <f t="shared" si="10"/>
        <v>0</v>
      </c>
      <c r="I30" s="73">
        <f t="shared" si="10"/>
        <v>0</v>
      </c>
      <c r="J30" s="73">
        <f t="shared" si="10"/>
        <v>0</v>
      </c>
      <c r="K30" s="92">
        <f t="shared" si="9"/>
        <v>17647.058823529413</v>
      </c>
      <c r="L30" s="92">
        <f t="shared" si="9"/>
        <v>0</v>
      </c>
      <c r="M30" s="92">
        <f t="shared" si="9"/>
        <v>0</v>
      </c>
      <c r="N30" s="92">
        <f t="shared" si="9"/>
        <v>0</v>
      </c>
      <c r="O30" s="92">
        <f t="shared" si="9"/>
        <v>0</v>
      </c>
      <c r="P30" s="92">
        <f>SUM(P27:P29)</f>
        <v>17647.058823529413</v>
      </c>
      <c r="Q30" s="105"/>
      <c r="R30" s="106"/>
      <c r="S30" s="107"/>
    </row>
    <row r="31" spans="1:38" ht="221.25" customHeight="1" thickBot="1" x14ac:dyDescent="0.25">
      <c r="A31" s="43">
        <v>14</v>
      </c>
      <c r="B31" s="43" t="s">
        <v>27</v>
      </c>
      <c r="C31" s="43">
        <v>9</v>
      </c>
      <c r="D31" s="55" t="s">
        <v>303</v>
      </c>
      <c r="E31" s="98" t="s">
        <v>28</v>
      </c>
      <c r="F31" s="73">
        <v>14000</v>
      </c>
      <c r="G31" s="73">
        <v>0</v>
      </c>
      <c r="H31" s="73">
        <v>1200</v>
      </c>
      <c r="I31" s="73">
        <v>0</v>
      </c>
      <c r="J31" s="73">
        <v>0</v>
      </c>
      <c r="K31" s="92">
        <f>F31</f>
        <v>14000</v>
      </c>
      <c r="L31" s="92">
        <f>G31</f>
        <v>0</v>
      </c>
      <c r="M31" s="92">
        <f>H31</f>
        <v>1200</v>
      </c>
      <c r="N31" s="92">
        <f t="shared" ref="N31:O33" si="11">I31/1.19</f>
        <v>0</v>
      </c>
      <c r="O31" s="92">
        <f t="shared" si="11"/>
        <v>0</v>
      </c>
      <c r="P31" s="92">
        <f t="shared" ref="P31:P36" si="12">K31+L31+M31+N31+O31</f>
        <v>15200</v>
      </c>
      <c r="Q31" s="319" t="s">
        <v>119</v>
      </c>
      <c r="R31" s="104" t="s">
        <v>246</v>
      </c>
      <c r="S31" s="108" t="s">
        <v>240</v>
      </c>
    </row>
    <row r="32" spans="1:38" ht="96.75" customHeight="1" thickBot="1" x14ac:dyDescent="0.25">
      <c r="A32" s="43">
        <v>15</v>
      </c>
      <c r="B32" s="43" t="s">
        <v>27</v>
      </c>
      <c r="C32" s="43">
        <v>10</v>
      </c>
      <c r="D32" s="55" t="s">
        <v>29</v>
      </c>
      <c r="E32" s="98" t="s">
        <v>30</v>
      </c>
      <c r="F32" s="73">
        <v>90000</v>
      </c>
      <c r="G32" s="73">
        <v>0</v>
      </c>
      <c r="H32" s="73">
        <v>0</v>
      </c>
      <c r="I32" s="73">
        <v>0</v>
      </c>
      <c r="J32" s="73">
        <v>0</v>
      </c>
      <c r="K32" s="92">
        <f t="shared" ref="K32:M33" si="13">F32/1.19</f>
        <v>75630.252100840342</v>
      </c>
      <c r="L32" s="92">
        <f t="shared" si="13"/>
        <v>0</v>
      </c>
      <c r="M32" s="92">
        <f t="shared" si="13"/>
        <v>0</v>
      </c>
      <c r="N32" s="92">
        <f t="shared" si="11"/>
        <v>0</v>
      </c>
      <c r="O32" s="92">
        <f t="shared" si="11"/>
        <v>0</v>
      </c>
      <c r="P32" s="92">
        <f t="shared" si="12"/>
        <v>75630.252100840342</v>
      </c>
      <c r="Q32" s="319"/>
      <c r="R32" s="109"/>
      <c r="S32" s="110"/>
    </row>
    <row r="33" spans="1:23" ht="74.25" customHeight="1" thickBot="1" x14ac:dyDescent="0.25">
      <c r="A33" s="43">
        <v>16</v>
      </c>
      <c r="B33" s="43" t="s">
        <v>27</v>
      </c>
      <c r="C33" s="43">
        <v>11</v>
      </c>
      <c r="D33" s="55" t="s">
        <v>304</v>
      </c>
      <c r="E33" s="98" t="s">
        <v>31</v>
      </c>
      <c r="F33" s="73">
        <v>52000</v>
      </c>
      <c r="G33" s="73">
        <v>3000</v>
      </c>
      <c r="H33" s="73">
        <v>11800</v>
      </c>
      <c r="I33" s="73">
        <v>3000</v>
      </c>
      <c r="J33" s="73">
        <v>1000</v>
      </c>
      <c r="K33" s="92">
        <f t="shared" si="13"/>
        <v>43697.478991596639</v>
      </c>
      <c r="L33" s="92">
        <f t="shared" si="13"/>
        <v>2521.0084033613448</v>
      </c>
      <c r="M33" s="92">
        <f t="shared" si="13"/>
        <v>9915.9663865546227</v>
      </c>
      <c r="N33" s="92">
        <f t="shared" si="11"/>
        <v>2521.0084033613448</v>
      </c>
      <c r="O33" s="92">
        <f t="shared" si="11"/>
        <v>840.3361344537816</v>
      </c>
      <c r="P33" s="92">
        <f t="shared" si="12"/>
        <v>59495.79831932774</v>
      </c>
      <c r="Q33" s="319"/>
      <c r="R33" s="104" t="s">
        <v>222</v>
      </c>
      <c r="S33" s="108" t="s">
        <v>240</v>
      </c>
    </row>
    <row r="34" spans="1:23" ht="30" customHeight="1" thickBot="1" x14ac:dyDescent="0.25">
      <c r="A34" s="43">
        <v>17</v>
      </c>
      <c r="B34" s="48"/>
      <c r="C34" s="43"/>
      <c r="D34" s="78" t="s">
        <v>207</v>
      </c>
      <c r="E34" s="98"/>
      <c r="F34" s="73">
        <f>F31+F32+F33</f>
        <v>156000</v>
      </c>
      <c r="G34" s="73">
        <f>G31+G32+G33</f>
        <v>3000</v>
      </c>
      <c r="H34" s="73">
        <f>SUM(H31:H33)</f>
        <v>13000</v>
      </c>
      <c r="I34" s="73">
        <f t="shared" ref="I34" si="14">SUM(I31:I33)</f>
        <v>3000</v>
      </c>
      <c r="J34" s="73">
        <f>SUM(J31:J33)</f>
        <v>1000</v>
      </c>
      <c r="K34" s="92">
        <f>K31+K32+K33</f>
        <v>133327.731092437</v>
      </c>
      <c r="L34" s="92">
        <f>L31+L32+L33</f>
        <v>2521.0084033613448</v>
      </c>
      <c r="M34" s="92">
        <f>SUM(M31:M33)</f>
        <v>11115.966386554623</v>
      </c>
      <c r="N34" s="92">
        <f t="shared" ref="N34" si="15">SUM(N31:N33)</f>
        <v>2521.0084033613448</v>
      </c>
      <c r="O34" s="92">
        <f>SUM(O31:O33)</f>
        <v>840.3361344537816</v>
      </c>
      <c r="P34" s="92">
        <f t="shared" si="12"/>
        <v>150326.05042016806</v>
      </c>
      <c r="Q34" s="105"/>
      <c r="R34" s="111"/>
      <c r="S34" s="112"/>
    </row>
    <row r="35" spans="1:23" ht="251.25" customHeight="1" thickBot="1" x14ac:dyDescent="0.25">
      <c r="A35" s="80">
        <v>18</v>
      </c>
      <c r="B35" s="55" t="s">
        <v>32</v>
      </c>
      <c r="C35" s="81">
        <v>12</v>
      </c>
      <c r="D35" s="113" t="s">
        <v>293</v>
      </c>
      <c r="E35" s="98" t="s">
        <v>33</v>
      </c>
      <c r="F35" s="114">
        <v>3000</v>
      </c>
      <c r="G35" s="114">
        <v>0</v>
      </c>
      <c r="H35" s="114">
        <v>0</v>
      </c>
      <c r="I35" s="114">
        <v>0</v>
      </c>
      <c r="J35" s="114">
        <v>1000</v>
      </c>
      <c r="K35" s="92">
        <f t="shared" ref="K35:O36" si="16">F35/1.19</f>
        <v>2521.0084033613448</v>
      </c>
      <c r="L35" s="92">
        <f t="shared" si="16"/>
        <v>0</v>
      </c>
      <c r="M35" s="92">
        <f t="shared" si="16"/>
        <v>0</v>
      </c>
      <c r="N35" s="92">
        <f t="shared" si="16"/>
        <v>0</v>
      </c>
      <c r="O35" s="92">
        <f t="shared" si="16"/>
        <v>840.3361344537816</v>
      </c>
      <c r="P35" s="92">
        <f t="shared" si="12"/>
        <v>3361.3445378151264</v>
      </c>
      <c r="Q35" s="115" t="s">
        <v>119</v>
      </c>
      <c r="R35" s="101" t="s">
        <v>239</v>
      </c>
      <c r="S35" s="102" t="s">
        <v>241</v>
      </c>
      <c r="U35" s="7"/>
    </row>
    <row r="36" spans="1:23" ht="143.25" customHeight="1" thickBot="1" x14ac:dyDescent="0.25">
      <c r="A36" s="80">
        <v>19</v>
      </c>
      <c r="B36" s="55" t="s">
        <v>32</v>
      </c>
      <c r="C36" s="81">
        <v>13</v>
      </c>
      <c r="D36" s="116" t="s">
        <v>162</v>
      </c>
      <c r="E36" s="98" t="s">
        <v>176</v>
      </c>
      <c r="F36" s="73">
        <v>0</v>
      </c>
      <c r="G36" s="73">
        <v>0</v>
      </c>
      <c r="H36" s="73">
        <v>20000</v>
      </c>
      <c r="I36" s="73">
        <v>0</v>
      </c>
      <c r="J36" s="73">
        <v>0</v>
      </c>
      <c r="K36" s="92">
        <f t="shared" si="16"/>
        <v>0</v>
      </c>
      <c r="L36" s="92">
        <f t="shared" si="16"/>
        <v>0</v>
      </c>
      <c r="M36" s="92">
        <f t="shared" si="16"/>
        <v>16806.722689075632</v>
      </c>
      <c r="N36" s="92">
        <f t="shared" si="16"/>
        <v>0</v>
      </c>
      <c r="O36" s="92">
        <f t="shared" si="16"/>
        <v>0</v>
      </c>
      <c r="P36" s="92">
        <f t="shared" si="12"/>
        <v>16806.722689075632</v>
      </c>
      <c r="Q36" s="115" t="s">
        <v>119</v>
      </c>
      <c r="R36" s="282" t="s">
        <v>245</v>
      </c>
      <c r="S36" s="281" t="s">
        <v>244</v>
      </c>
      <c r="U36" s="7"/>
    </row>
    <row r="37" spans="1:23" ht="27" customHeight="1" thickBot="1" x14ac:dyDescent="0.25">
      <c r="A37" s="43">
        <v>20</v>
      </c>
      <c r="B37" s="117"/>
      <c r="C37" s="43"/>
      <c r="D37" s="78" t="s">
        <v>208</v>
      </c>
      <c r="E37" s="98"/>
      <c r="F37" s="73">
        <f>F35+G36</f>
        <v>3000</v>
      </c>
      <c r="G37" s="73">
        <f t="shared" ref="G37:H37" si="17">G35+G36</f>
        <v>0</v>
      </c>
      <c r="H37" s="73">
        <f t="shared" si="17"/>
        <v>20000</v>
      </c>
      <c r="I37" s="73">
        <f t="shared" ref="I37:M37" si="18">I35+I36</f>
        <v>0</v>
      </c>
      <c r="J37" s="73">
        <f t="shared" si="18"/>
        <v>1000</v>
      </c>
      <c r="K37" s="92">
        <f t="shared" si="18"/>
        <v>2521.0084033613448</v>
      </c>
      <c r="L37" s="92">
        <f t="shared" si="18"/>
        <v>0</v>
      </c>
      <c r="M37" s="92">
        <f t="shared" si="18"/>
        <v>16806.722689075632</v>
      </c>
      <c r="N37" s="92">
        <f>N35+N36</f>
        <v>0</v>
      </c>
      <c r="O37" s="92">
        <f>O35+O36</f>
        <v>840.3361344537816</v>
      </c>
      <c r="P37" s="92">
        <f>P35+P36</f>
        <v>20168.067226890758</v>
      </c>
      <c r="Q37" s="105"/>
      <c r="R37" s="118"/>
      <c r="S37" s="119"/>
      <c r="U37" s="7"/>
    </row>
    <row r="38" spans="1:23" ht="22.5" customHeight="1" thickBot="1" x14ac:dyDescent="0.25">
      <c r="A38" s="43">
        <v>21</v>
      </c>
      <c r="B38" s="98"/>
      <c r="C38" s="43"/>
      <c r="D38" s="55" t="s">
        <v>14</v>
      </c>
      <c r="E38" s="98"/>
      <c r="F38" s="73"/>
      <c r="G38" s="45"/>
      <c r="H38" s="45"/>
      <c r="I38" s="45"/>
      <c r="J38" s="45"/>
      <c r="K38" s="92"/>
      <c r="L38" s="92"/>
      <c r="M38" s="92"/>
      <c r="N38" s="92"/>
      <c r="O38" s="92"/>
      <c r="P38" s="92"/>
      <c r="Q38" s="105"/>
      <c r="R38" s="111"/>
      <c r="S38" s="112"/>
    </row>
    <row r="39" spans="1:23" ht="111" customHeight="1" thickBot="1" x14ac:dyDescent="0.25">
      <c r="A39" s="43">
        <v>22</v>
      </c>
      <c r="B39" s="98" t="s">
        <v>34</v>
      </c>
      <c r="C39" s="43">
        <v>14</v>
      </c>
      <c r="D39" s="120" t="s">
        <v>179</v>
      </c>
      <c r="E39" s="121" t="s">
        <v>108</v>
      </c>
      <c r="F39" s="44">
        <v>23000</v>
      </c>
      <c r="G39" s="73">
        <v>4300</v>
      </c>
      <c r="H39" s="73">
        <v>11200</v>
      </c>
      <c r="I39" s="73">
        <v>2000</v>
      </c>
      <c r="J39" s="73">
        <v>4500</v>
      </c>
      <c r="K39" s="92">
        <f t="shared" ref="K39:O42" si="19">F39/1.19</f>
        <v>19327.731092436974</v>
      </c>
      <c r="L39" s="92">
        <f t="shared" si="19"/>
        <v>3613.4453781512607</v>
      </c>
      <c r="M39" s="92">
        <f t="shared" si="19"/>
        <v>9411.7647058823532</v>
      </c>
      <c r="N39" s="92">
        <f t="shared" si="19"/>
        <v>1680.6722689075632</v>
      </c>
      <c r="O39" s="92">
        <f t="shared" si="19"/>
        <v>3781.5126050420172</v>
      </c>
      <c r="P39" s="92">
        <f>K39+L39+M39+N39+O39</f>
        <v>37815.126050420164</v>
      </c>
      <c r="Q39" s="100" t="s">
        <v>119</v>
      </c>
      <c r="R39" s="104" t="s">
        <v>222</v>
      </c>
      <c r="S39" s="108" t="s">
        <v>247</v>
      </c>
    </row>
    <row r="40" spans="1:23" ht="159.75" customHeight="1" thickBot="1" x14ac:dyDescent="0.25">
      <c r="A40" s="43">
        <v>23</v>
      </c>
      <c r="B40" s="98" t="s">
        <v>34</v>
      </c>
      <c r="C40" s="43">
        <v>15</v>
      </c>
      <c r="D40" s="122" t="s">
        <v>262</v>
      </c>
      <c r="E40" s="98" t="s">
        <v>35</v>
      </c>
      <c r="F40" s="73">
        <v>40000</v>
      </c>
      <c r="G40" s="73">
        <v>1700</v>
      </c>
      <c r="H40" s="73">
        <v>5300</v>
      </c>
      <c r="I40" s="73">
        <v>800</v>
      </c>
      <c r="J40" s="73">
        <v>500</v>
      </c>
      <c r="K40" s="92">
        <f t="shared" si="19"/>
        <v>33613.445378151264</v>
      </c>
      <c r="L40" s="92">
        <f t="shared" si="19"/>
        <v>1428.5714285714287</v>
      </c>
      <c r="M40" s="92">
        <f t="shared" si="19"/>
        <v>4453.7815126050418</v>
      </c>
      <c r="N40" s="92">
        <f t="shared" si="19"/>
        <v>672.26890756302521</v>
      </c>
      <c r="O40" s="92">
        <f t="shared" si="19"/>
        <v>420.1680672268908</v>
      </c>
      <c r="P40" s="92">
        <f>K40+L40+M40+N40+O40</f>
        <v>40588.23529411765</v>
      </c>
      <c r="Q40" s="100" t="s">
        <v>119</v>
      </c>
      <c r="R40" s="104" t="s">
        <v>240</v>
      </c>
      <c r="S40" s="108" t="s">
        <v>245</v>
      </c>
    </row>
    <row r="41" spans="1:23" ht="35.25" customHeight="1" thickBot="1" x14ac:dyDescent="0.25">
      <c r="A41" s="43">
        <v>24</v>
      </c>
      <c r="B41" s="98" t="s">
        <v>34</v>
      </c>
      <c r="C41" s="43">
        <v>16</v>
      </c>
      <c r="D41" s="55" t="s">
        <v>88</v>
      </c>
      <c r="E41" s="98" t="s">
        <v>36</v>
      </c>
      <c r="F41" s="73">
        <v>1000</v>
      </c>
      <c r="G41" s="73">
        <v>0</v>
      </c>
      <c r="H41" s="73">
        <v>500</v>
      </c>
      <c r="I41" s="73">
        <v>0</v>
      </c>
      <c r="J41" s="73">
        <v>0</v>
      </c>
      <c r="K41" s="92">
        <f t="shared" si="19"/>
        <v>840.3361344537816</v>
      </c>
      <c r="L41" s="92">
        <f t="shared" si="19"/>
        <v>0</v>
      </c>
      <c r="M41" s="92">
        <f t="shared" si="19"/>
        <v>420.1680672268908</v>
      </c>
      <c r="N41" s="92">
        <f t="shared" si="19"/>
        <v>0</v>
      </c>
      <c r="O41" s="92">
        <f t="shared" si="19"/>
        <v>0</v>
      </c>
      <c r="P41" s="92">
        <f>K41+L41+M41+N41+O41</f>
        <v>1260.5042016806724</v>
      </c>
      <c r="Q41" s="100" t="s">
        <v>119</v>
      </c>
      <c r="R41" s="283" t="s">
        <v>245</v>
      </c>
      <c r="S41" s="108" t="s">
        <v>239</v>
      </c>
      <c r="W41" s="8"/>
    </row>
    <row r="42" spans="1:23" ht="54" customHeight="1" thickBot="1" x14ac:dyDescent="0.25">
      <c r="A42" s="43">
        <v>25</v>
      </c>
      <c r="B42" s="98" t="s">
        <v>34</v>
      </c>
      <c r="C42" s="43">
        <v>17</v>
      </c>
      <c r="D42" s="55" t="s">
        <v>215</v>
      </c>
      <c r="E42" s="98" t="s">
        <v>173</v>
      </c>
      <c r="F42" s="73">
        <v>9000</v>
      </c>
      <c r="G42" s="44">
        <v>0</v>
      </c>
      <c r="H42" s="73">
        <v>4000</v>
      </c>
      <c r="I42" s="73">
        <v>200</v>
      </c>
      <c r="J42" s="73">
        <v>0</v>
      </c>
      <c r="K42" s="92">
        <f t="shared" si="19"/>
        <v>7563.0252100840344</v>
      </c>
      <c r="L42" s="92">
        <f t="shared" si="19"/>
        <v>0</v>
      </c>
      <c r="M42" s="92">
        <f t="shared" si="19"/>
        <v>3361.3445378151264</v>
      </c>
      <c r="N42" s="92">
        <f t="shared" si="19"/>
        <v>168.0672268907563</v>
      </c>
      <c r="O42" s="92">
        <f t="shared" si="19"/>
        <v>0</v>
      </c>
      <c r="P42" s="92">
        <f>K42+L42+M42+N42+O42</f>
        <v>11092.436974789916</v>
      </c>
      <c r="Q42" s="100" t="s">
        <v>119</v>
      </c>
      <c r="R42" s="104" t="s">
        <v>222</v>
      </c>
      <c r="S42" s="283" t="s">
        <v>245</v>
      </c>
      <c r="W42" s="8"/>
    </row>
    <row r="43" spans="1:23" ht="25.5" customHeight="1" thickBot="1" x14ac:dyDescent="0.25">
      <c r="A43" s="43">
        <v>26</v>
      </c>
      <c r="B43" s="98"/>
      <c r="C43" s="43"/>
      <c r="D43" s="55" t="s">
        <v>89</v>
      </c>
      <c r="E43" s="98"/>
      <c r="F43" s="44">
        <f t="shared" ref="F43:H43" si="20">SUM(F39:F42)</f>
        <v>73000</v>
      </c>
      <c r="G43" s="44">
        <f t="shared" si="20"/>
        <v>6000</v>
      </c>
      <c r="H43" s="44">
        <f t="shared" si="20"/>
        <v>21000</v>
      </c>
      <c r="I43" s="44">
        <f t="shared" ref="I43:J43" si="21">SUM(I39:I42)</f>
        <v>3000</v>
      </c>
      <c r="J43" s="44">
        <f t="shared" si="21"/>
        <v>5000</v>
      </c>
      <c r="K43" s="92">
        <f t="shared" ref="K43:P43" si="22">SUM(K39:K42)</f>
        <v>61344.537815126059</v>
      </c>
      <c r="L43" s="92">
        <f t="shared" si="22"/>
        <v>5042.0168067226896</v>
      </c>
      <c r="M43" s="92">
        <f t="shared" si="22"/>
        <v>17647.058823529413</v>
      </c>
      <c r="N43" s="92">
        <f t="shared" si="22"/>
        <v>2521.0084033613448</v>
      </c>
      <c r="O43" s="92">
        <f t="shared" si="22"/>
        <v>4201.680672268908</v>
      </c>
      <c r="P43" s="92">
        <f t="shared" si="22"/>
        <v>90756.302521008402</v>
      </c>
      <c r="Q43" s="105"/>
      <c r="R43" s="104"/>
      <c r="S43" s="108"/>
    </row>
    <row r="44" spans="1:23" ht="150" customHeight="1" thickBot="1" x14ac:dyDescent="0.25">
      <c r="A44" s="43">
        <v>27</v>
      </c>
      <c r="B44" s="98" t="s">
        <v>34</v>
      </c>
      <c r="C44" s="56">
        <v>18</v>
      </c>
      <c r="D44" s="123" t="s">
        <v>180</v>
      </c>
      <c r="E44" s="98" t="s">
        <v>113</v>
      </c>
      <c r="F44" s="44">
        <v>12000</v>
      </c>
      <c r="G44" s="73">
        <v>6300</v>
      </c>
      <c r="H44" s="73">
        <v>14500</v>
      </c>
      <c r="I44" s="73">
        <v>1000</v>
      </c>
      <c r="J44" s="73">
        <v>3600</v>
      </c>
      <c r="K44" s="92">
        <f t="shared" ref="K44:O49" si="23">F44/1.19</f>
        <v>10084.033613445379</v>
      </c>
      <c r="L44" s="92">
        <f t="shared" si="23"/>
        <v>5294.1176470588234</v>
      </c>
      <c r="M44" s="92">
        <f t="shared" si="23"/>
        <v>12184.873949579833</v>
      </c>
      <c r="N44" s="92">
        <f t="shared" si="23"/>
        <v>840.3361344537816</v>
      </c>
      <c r="O44" s="92">
        <f t="shared" si="23"/>
        <v>3025.2100840336134</v>
      </c>
      <c r="P44" s="92">
        <f t="shared" ref="P44:P50" si="24">K44+L44+M44+N44+O44</f>
        <v>31428.571428571431</v>
      </c>
      <c r="Q44" s="100" t="s">
        <v>119</v>
      </c>
      <c r="R44" s="104" t="s">
        <v>222</v>
      </c>
      <c r="S44" s="108" t="s">
        <v>325</v>
      </c>
    </row>
    <row r="45" spans="1:23" ht="45.75" customHeight="1" thickBot="1" x14ac:dyDescent="0.3">
      <c r="A45" s="43">
        <v>28</v>
      </c>
      <c r="B45" s="70" t="s">
        <v>34</v>
      </c>
      <c r="C45" s="56" t="s">
        <v>253</v>
      </c>
      <c r="D45" s="124" t="s">
        <v>181</v>
      </c>
      <c r="E45" s="98" t="s">
        <v>109</v>
      </c>
      <c r="F45" s="73">
        <v>3000</v>
      </c>
      <c r="G45" s="73">
        <v>0</v>
      </c>
      <c r="H45" s="73">
        <v>0</v>
      </c>
      <c r="I45" s="73">
        <v>0</v>
      </c>
      <c r="J45" s="73">
        <v>0</v>
      </c>
      <c r="K45" s="92">
        <f t="shared" si="23"/>
        <v>2521.0084033613448</v>
      </c>
      <c r="L45" s="92">
        <f t="shared" si="23"/>
        <v>0</v>
      </c>
      <c r="M45" s="92">
        <f t="shared" si="23"/>
        <v>0</v>
      </c>
      <c r="N45" s="92">
        <f t="shared" si="23"/>
        <v>0</v>
      </c>
      <c r="O45" s="92">
        <f t="shared" si="23"/>
        <v>0</v>
      </c>
      <c r="P45" s="92">
        <f t="shared" si="24"/>
        <v>2521.0084033613448</v>
      </c>
      <c r="Q45" s="100" t="s">
        <v>119</v>
      </c>
      <c r="R45" s="104" t="s">
        <v>322</v>
      </c>
      <c r="S45" s="108" t="s">
        <v>248</v>
      </c>
      <c r="T45" s="49"/>
    </row>
    <row r="46" spans="1:23" ht="142.5" customHeight="1" thickBot="1" x14ac:dyDescent="0.3">
      <c r="A46" s="43">
        <v>29</v>
      </c>
      <c r="B46" s="98" t="s">
        <v>34</v>
      </c>
      <c r="C46" s="56" t="s">
        <v>254</v>
      </c>
      <c r="D46" s="124" t="s">
        <v>214</v>
      </c>
      <c r="E46" s="98" t="s">
        <v>112</v>
      </c>
      <c r="F46" s="73">
        <v>7050</v>
      </c>
      <c r="G46" s="44">
        <v>1500</v>
      </c>
      <c r="H46" s="73">
        <v>3500</v>
      </c>
      <c r="I46" s="73">
        <v>0</v>
      </c>
      <c r="J46" s="73">
        <v>950</v>
      </c>
      <c r="K46" s="92">
        <f t="shared" si="23"/>
        <v>5924.3697478991598</v>
      </c>
      <c r="L46" s="92">
        <f t="shared" si="23"/>
        <v>1260.5042016806724</v>
      </c>
      <c r="M46" s="92">
        <f t="shared" si="23"/>
        <v>2941.1764705882356</v>
      </c>
      <c r="N46" s="92">
        <f t="shared" si="23"/>
        <v>0</v>
      </c>
      <c r="O46" s="92">
        <f t="shared" si="23"/>
        <v>798.31932773109247</v>
      </c>
      <c r="P46" s="92">
        <f t="shared" si="24"/>
        <v>10924.369747899162</v>
      </c>
      <c r="Q46" s="100" t="s">
        <v>119</v>
      </c>
      <c r="R46" s="104" t="s">
        <v>246</v>
      </c>
      <c r="S46" s="108" t="s">
        <v>248</v>
      </c>
    </row>
    <row r="47" spans="1:23" ht="63" customHeight="1" thickBot="1" x14ac:dyDescent="0.25">
      <c r="A47" s="43">
        <v>30</v>
      </c>
      <c r="B47" s="98" t="s">
        <v>34</v>
      </c>
      <c r="C47" s="56" t="s">
        <v>255</v>
      </c>
      <c r="D47" s="122" t="s">
        <v>140</v>
      </c>
      <c r="E47" s="98" t="s">
        <v>37</v>
      </c>
      <c r="F47" s="73">
        <v>1950</v>
      </c>
      <c r="G47" s="73">
        <v>150</v>
      </c>
      <c r="H47" s="73">
        <v>300</v>
      </c>
      <c r="I47" s="73">
        <v>50</v>
      </c>
      <c r="J47" s="73">
        <v>50</v>
      </c>
      <c r="K47" s="92">
        <f t="shared" si="23"/>
        <v>1638.6554621848741</v>
      </c>
      <c r="L47" s="92">
        <f t="shared" si="23"/>
        <v>126.05042016806723</v>
      </c>
      <c r="M47" s="92">
        <f t="shared" si="23"/>
        <v>252.10084033613447</v>
      </c>
      <c r="N47" s="92">
        <f t="shared" si="23"/>
        <v>42.016806722689076</v>
      </c>
      <c r="O47" s="92">
        <f t="shared" si="23"/>
        <v>42.016806722689076</v>
      </c>
      <c r="P47" s="92">
        <f t="shared" si="24"/>
        <v>2100.840336134454</v>
      </c>
      <c r="Q47" s="100" t="s">
        <v>119</v>
      </c>
      <c r="R47" s="104" t="s">
        <v>249</v>
      </c>
      <c r="S47" s="104" t="s">
        <v>249</v>
      </c>
    </row>
    <row r="48" spans="1:23" ht="97.5" customHeight="1" thickBot="1" x14ac:dyDescent="0.25">
      <c r="A48" s="43">
        <v>31</v>
      </c>
      <c r="B48" s="98" t="s">
        <v>34</v>
      </c>
      <c r="C48" s="56" t="s">
        <v>256</v>
      </c>
      <c r="D48" s="122" t="s">
        <v>216</v>
      </c>
      <c r="E48" s="98" t="s">
        <v>39</v>
      </c>
      <c r="F48" s="73">
        <v>54600</v>
      </c>
      <c r="G48" s="73">
        <v>3600</v>
      </c>
      <c r="H48" s="73">
        <v>6400</v>
      </c>
      <c r="I48" s="73">
        <v>1200</v>
      </c>
      <c r="J48" s="73">
        <v>1200</v>
      </c>
      <c r="K48" s="92">
        <f t="shared" si="23"/>
        <v>45882.352941176476</v>
      </c>
      <c r="L48" s="92">
        <f t="shared" si="23"/>
        <v>3025.2100840336134</v>
      </c>
      <c r="M48" s="92">
        <f t="shared" si="23"/>
        <v>5378.1512605042017</v>
      </c>
      <c r="N48" s="92">
        <f t="shared" si="23"/>
        <v>1008.4033613445379</v>
      </c>
      <c r="O48" s="92">
        <f t="shared" si="23"/>
        <v>1008.4033613445379</v>
      </c>
      <c r="P48" s="92">
        <f t="shared" si="24"/>
        <v>56302.521008403361</v>
      </c>
      <c r="Q48" s="100" t="s">
        <v>119</v>
      </c>
      <c r="R48" s="104" t="s">
        <v>323</v>
      </c>
      <c r="S48" s="104" t="s">
        <v>223</v>
      </c>
      <c r="T48" s="49"/>
    </row>
    <row r="49" spans="1:19" ht="151.5" customHeight="1" thickBot="1" x14ac:dyDescent="0.25">
      <c r="A49" s="43">
        <v>32</v>
      </c>
      <c r="B49" s="98" t="s">
        <v>34</v>
      </c>
      <c r="C49" s="56" t="s">
        <v>257</v>
      </c>
      <c r="D49" s="125" t="s">
        <v>182</v>
      </c>
      <c r="E49" s="126" t="s">
        <v>40</v>
      </c>
      <c r="F49" s="73">
        <v>10000</v>
      </c>
      <c r="G49" s="73">
        <v>500</v>
      </c>
      <c r="H49" s="73">
        <v>1300</v>
      </c>
      <c r="I49" s="73">
        <v>200</v>
      </c>
      <c r="J49" s="73">
        <v>500</v>
      </c>
      <c r="K49" s="92">
        <f t="shared" si="23"/>
        <v>8403.361344537816</v>
      </c>
      <c r="L49" s="92">
        <f t="shared" si="23"/>
        <v>420.1680672268908</v>
      </c>
      <c r="M49" s="92">
        <f t="shared" si="23"/>
        <v>1092.4369747899161</v>
      </c>
      <c r="N49" s="92">
        <f t="shared" si="23"/>
        <v>168.0672268907563</v>
      </c>
      <c r="O49" s="92">
        <f t="shared" si="23"/>
        <v>420.1680672268908</v>
      </c>
      <c r="P49" s="92">
        <f t="shared" si="24"/>
        <v>10504.20168067227</v>
      </c>
      <c r="Q49" s="100" t="s">
        <v>119</v>
      </c>
      <c r="R49" s="104" t="s">
        <v>243</v>
      </c>
      <c r="S49" s="104" t="s">
        <v>251</v>
      </c>
    </row>
    <row r="50" spans="1:19" s="51" customFormat="1" ht="314.25" customHeight="1" thickBot="1" x14ac:dyDescent="0.25">
      <c r="A50" s="43">
        <v>33</v>
      </c>
      <c r="B50" s="98" t="s">
        <v>34</v>
      </c>
      <c r="C50" s="56" t="s">
        <v>258</v>
      </c>
      <c r="D50" s="127" t="s">
        <v>195</v>
      </c>
      <c r="E50" s="128" t="s">
        <v>38</v>
      </c>
      <c r="F50" s="73">
        <v>80700</v>
      </c>
      <c r="G50" s="73">
        <v>5600</v>
      </c>
      <c r="H50" s="73">
        <v>10200</v>
      </c>
      <c r="I50" s="73">
        <v>1750</v>
      </c>
      <c r="J50" s="73">
        <v>1750</v>
      </c>
      <c r="K50" s="92">
        <f t="shared" ref="K50:M51" si="25">F50/1.19</f>
        <v>67815.126050420178</v>
      </c>
      <c r="L50" s="92">
        <f t="shared" si="25"/>
        <v>4705.8823529411766</v>
      </c>
      <c r="M50" s="92">
        <f t="shared" si="25"/>
        <v>8571.4285714285725</v>
      </c>
      <c r="N50" s="92">
        <f t="shared" ref="N50:O50" si="26">I50/1.19</f>
        <v>1470.5882352941178</v>
      </c>
      <c r="O50" s="92">
        <f t="shared" si="26"/>
        <v>1470.5882352941178</v>
      </c>
      <c r="P50" s="92">
        <f t="shared" si="24"/>
        <v>84033.613445378141</v>
      </c>
      <c r="Q50" s="100" t="s">
        <v>119</v>
      </c>
      <c r="R50" s="108" t="s">
        <v>240</v>
      </c>
      <c r="S50" s="108" t="s">
        <v>240</v>
      </c>
    </row>
    <row r="51" spans="1:19" ht="162" customHeight="1" thickBot="1" x14ac:dyDescent="0.25">
      <c r="A51" s="43">
        <v>34</v>
      </c>
      <c r="B51" s="98" t="s">
        <v>34</v>
      </c>
      <c r="C51" s="56" t="s">
        <v>224</v>
      </c>
      <c r="D51" s="125" t="s">
        <v>183</v>
      </c>
      <c r="E51" s="126" t="s">
        <v>41</v>
      </c>
      <c r="F51" s="73">
        <v>13450</v>
      </c>
      <c r="G51" s="73">
        <v>1750</v>
      </c>
      <c r="H51" s="73">
        <v>9000</v>
      </c>
      <c r="I51" s="73">
        <v>400</v>
      </c>
      <c r="J51" s="73">
        <v>2400</v>
      </c>
      <c r="K51" s="92">
        <f t="shared" si="25"/>
        <v>11302.521008403362</v>
      </c>
      <c r="L51" s="92">
        <f t="shared" si="25"/>
        <v>1470.5882352941178</v>
      </c>
      <c r="M51" s="92">
        <f t="shared" si="25"/>
        <v>7563.0252100840344</v>
      </c>
      <c r="N51" s="92">
        <f>I51/1.19</f>
        <v>336.1344537815126</v>
      </c>
      <c r="O51" s="92">
        <f>J51/1.19</f>
        <v>2016.8067226890757</v>
      </c>
      <c r="P51" s="92">
        <f>K51+L51+M51+N51+O51</f>
        <v>22689.0756302521</v>
      </c>
      <c r="Q51" s="100" t="s">
        <v>119</v>
      </c>
      <c r="R51" s="104" t="s">
        <v>243</v>
      </c>
      <c r="S51" s="108" t="s">
        <v>240</v>
      </c>
    </row>
    <row r="52" spans="1:19" ht="61.5" customHeight="1" thickBot="1" x14ac:dyDescent="0.25">
      <c r="A52" s="43">
        <v>35</v>
      </c>
      <c r="B52" s="98" t="s">
        <v>34</v>
      </c>
      <c r="C52" s="56" t="s">
        <v>225</v>
      </c>
      <c r="D52" s="129" t="s">
        <v>184</v>
      </c>
      <c r="E52" s="98" t="s">
        <v>42</v>
      </c>
      <c r="F52" s="73">
        <v>30000</v>
      </c>
      <c r="G52" s="73">
        <v>0</v>
      </c>
      <c r="H52" s="73">
        <v>0</v>
      </c>
      <c r="I52" s="73">
        <v>0</v>
      </c>
      <c r="J52" s="73">
        <v>0</v>
      </c>
      <c r="K52" s="130">
        <f>F52</f>
        <v>30000</v>
      </c>
      <c r="L52" s="92">
        <f>G52</f>
        <v>0</v>
      </c>
      <c r="M52" s="92">
        <f>H52</f>
        <v>0</v>
      </c>
      <c r="N52" s="92">
        <f>I52</f>
        <v>0</v>
      </c>
      <c r="O52" s="92">
        <f>J52</f>
        <v>0</v>
      </c>
      <c r="P52" s="92">
        <f>K52+L52+M52+N52+O52</f>
        <v>30000</v>
      </c>
      <c r="Q52" s="100" t="s">
        <v>119</v>
      </c>
      <c r="R52" s="108" t="s">
        <v>222</v>
      </c>
      <c r="S52" s="108" t="s">
        <v>245</v>
      </c>
    </row>
    <row r="53" spans="1:19" ht="163.5" customHeight="1" thickBot="1" x14ac:dyDescent="0.25">
      <c r="A53" s="43">
        <v>36</v>
      </c>
      <c r="B53" s="98" t="s">
        <v>34</v>
      </c>
      <c r="C53" s="56" t="s">
        <v>226</v>
      </c>
      <c r="D53" s="122" t="s">
        <v>185</v>
      </c>
      <c r="E53" s="98" t="s">
        <v>43</v>
      </c>
      <c r="F53" s="73">
        <v>20000</v>
      </c>
      <c r="G53" s="73">
        <v>0</v>
      </c>
      <c r="H53" s="73">
        <v>0</v>
      </c>
      <c r="I53" s="73">
        <v>0</v>
      </c>
      <c r="J53" s="73">
        <v>0</v>
      </c>
      <c r="K53" s="92">
        <f t="shared" ref="K53:K66" si="27">F53/1.19</f>
        <v>16806.722689075632</v>
      </c>
      <c r="L53" s="92">
        <f t="shared" ref="L53:L66" si="28">G53/1.19</f>
        <v>0</v>
      </c>
      <c r="M53" s="92">
        <f t="shared" ref="M53:M66" si="29">H53/1.19</f>
        <v>0</v>
      </c>
      <c r="N53" s="92">
        <f t="shared" ref="N53:N66" si="30">I53/1.19</f>
        <v>0</v>
      </c>
      <c r="O53" s="92">
        <f t="shared" ref="O53:O66" si="31">J53/1.19</f>
        <v>0</v>
      </c>
      <c r="P53" s="92">
        <f t="shared" ref="P53:P68" si="32">K53+L53+M53+N53+O53</f>
        <v>16806.722689075632</v>
      </c>
      <c r="Q53" s="100" t="s">
        <v>119</v>
      </c>
      <c r="R53" s="104" t="s">
        <v>250</v>
      </c>
      <c r="S53" s="104" t="s">
        <v>223</v>
      </c>
    </row>
    <row r="54" spans="1:19" ht="69" customHeight="1" thickBot="1" x14ac:dyDescent="0.25">
      <c r="A54" s="43">
        <v>37</v>
      </c>
      <c r="B54" s="98" t="s">
        <v>34</v>
      </c>
      <c r="C54" s="56" t="s">
        <v>227</v>
      </c>
      <c r="D54" s="122" t="s">
        <v>90</v>
      </c>
      <c r="E54" s="98" t="s">
        <v>44</v>
      </c>
      <c r="F54" s="73">
        <v>3000</v>
      </c>
      <c r="G54" s="73">
        <v>0</v>
      </c>
      <c r="H54" s="73">
        <v>14500</v>
      </c>
      <c r="I54" s="73">
        <v>0</v>
      </c>
      <c r="J54" s="73">
        <v>2500</v>
      </c>
      <c r="K54" s="92">
        <f t="shared" si="27"/>
        <v>2521.0084033613448</v>
      </c>
      <c r="L54" s="92">
        <f t="shared" si="28"/>
        <v>0</v>
      </c>
      <c r="M54" s="92">
        <f t="shared" si="29"/>
        <v>12184.873949579833</v>
      </c>
      <c r="N54" s="92">
        <f t="shared" si="30"/>
        <v>0</v>
      </c>
      <c r="O54" s="92">
        <f t="shared" si="31"/>
        <v>2100.840336134454</v>
      </c>
      <c r="P54" s="92">
        <f t="shared" si="32"/>
        <v>16806.722689075632</v>
      </c>
      <c r="Q54" s="100" t="s">
        <v>119</v>
      </c>
      <c r="R54" s="104" t="s">
        <v>222</v>
      </c>
      <c r="S54" s="108" t="s">
        <v>240</v>
      </c>
    </row>
    <row r="55" spans="1:19" ht="129.75" customHeight="1" thickBot="1" x14ac:dyDescent="0.25">
      <c r="A55" s="43">
        <v>38</v>
      </c>
      <c r="B55" s="98" t="s">
        <v>34</v>
      </c>
      <c r="C55" s="56" t="s">
        <v>228</v>
      </c>
      <c r="D55" s="122" t="s">
        <v>186</v>
      </c>
      <c r="E55" s="98" t="s">
        <v>141</v>
      </c>
      <c r="F55" s="73">
        <v>18950</v>
      </c>
      <c r="G55" s="73">
        <v>2450</v>
      </c>
      <c r="H55" s="73">
        <v>12700</v>
      </c>
      <c r="I55" s="73">
        <v>0</v>
      </c>
      <c r="J55" s="73">
        <v>3400</v>
      </c>
      <c r="K55" s="92">
        <f t="shared" si="27"/>
        <v>15924.36974789916</v>
      </c>
      <c r="L55" s="92">
        <f t="shared" si="28"/>
        <v>2058.8235294117649</v>
      </c>
      <c r="M55" s="92">
        <f t="shared" si="29"/>
        <v>10672.268907563026</v>
      </c>
      <c r="N55" s="92">
        <f t="shared" si="30"/>
        <v>0</v>
      </c>
      <c r="O55" s="92">
        <f t="shared" si="31"/>
        <v>2857.1428571428573</v>
      </c>
      <c r="P55" s="92">
        <f t="shared" si="32"/>
        <v>31512.60504201681</v>
      </c>
      <c r="Q55" s="100" t="s">
        <v>119</v>
      </c>
      <c r="R55" s="104" t="s">
        <v>222</v>
      </c>
      <c r="S55" s="108" t="s">
        <v>240</v>
      </c>
    </row>
    <row r="56" spans="1:19" ht="31.5" customHeight="1" thickBot="1" x14ac:dyDescent="0.3">
      <c r="A56" s="43">
        <v>39</v>
      </c>
      <c r="B56" s="98" t="s">
        <v>34</v>
      </c>
      <c r="C56" s="56" t="s">
        <v>229</v>
      </c>
      <c r="D56" s="122" t="s">
        <v>45</v>
      </c>
      <c r="E56" s="124" t="s">
        <v>46</v>
      </c>
      <c r="F56" s="73">
        <v>2000</v>
      </c>
      <c r="G56" s="73">
        <v>150</v>
      </c>
      <c r="H56" s="73">
        <v>1300</v>
      </c>
      <c r="I56" s="73">
        <v>0</v>
      </c>
      <c r="J56" s="73">
        <v>350</v>
      </c>
      <c r="K56" s="92">
        <f t="shared" si="27"/>
        <v>1680.6722689075632</v>
      </c>
      <c r="L56" s="92">
        <f t="shared" si="28"/>
        <v>126.05042016806723</v>
      </c>
      <c r="M56" s="92">
        <f t="shared" si="29"/>
        <v>1092.4369747899161</v>
      </c>
      <c r="N56" s="92">
        <f t="shared" si="30"/>
        <v>0</v>
      </c>
      <c r="O56" s="92">
        <f t="shared" si="31"/>
        <v>294.11764705882354</v>
      </c>
      <c r="P56" s="92">
        <f t="shared" si="32"/>
        <v>3193.2773109243699</v>
      </c>
      <c r="Q56" s="100" t="s">
        <v>119</v>
      </c>
      <c r="R56" s="104" t="s">
        <v>222</v>
      </c>
      <c r="S56" s="108" t="s">
        <v>240</v>
      </c>
    </row>
    <row r="57" spans="1:19" ht="60.75" customHeight="1" thickBot="1" x14ac:dyDescent="0.25">
      <c r="A57" s="43">
        <v>40</v>
      </c>
      <c r="B57" s="98" t="s">
        <v>34</v>
      </c>
      <c r="C57" s="56" t="s">
        <v>230</v>
      </c>
      <c r="D57" s="122" t="s">
        <v>187</v>
      </c>
      <c r="E57" s="98" t="s">
        <v>47</v>
      </c>
      <c r="F57" s="73">
        <v>2500</v>
      </c>
      <c r="G57" s="73">
        <v>0</v>
      </c>
      <c r="H57" s="73">
        <v>25000</v>
      </c>
      <c r="I57" s="73">
        <v>0</v>
      </c>
      <c r="J57" s="73">
        <v>0</v>
      </c>
      <c r="K57" s="92">
        <f t="shared" si="27"/>
        <v>2100.840336134454</v>
      </c>
      <c r="L57" s="92">
        <f t="shared" si="28"/>
        <v>0</v>
      </c>
      <c r="M57" s="92">
        <f t="shared" si="29"/>
        <v>21008.403361344539</v>
      </c>
      <c r="N57" s="92">
        <f t="shared" si="30"/>
        <v>0</v>
      </c>
      <c r="O57" s="92">
        <f t="shared" si="31"/>
        <v>0</v>
      </c>
      <c r="P57" s="92">
        <f t="shared" si="32"/>
        <v>23109.243697478993</v>
      </c>
      <c r="Q57" s="100" t="s">
        <v>119</v>
      </c>
      <c r="R57" s="104" t="s">
        <v>222</v>
      </c>
      <c r="S57" s="108" t="s">
        <v>240</v>
      </c>
    </row>
    <row r="58" spans="1:19" ht="64.5" customHeight="1" thickBot="1" x14ac:dyDescent="0.25">
      <c r="A58" s="43">
        <v>41</v>
      </c>
      <c r="B58" s="98" t="s">
        <v>34</v>
      </c>
      <c r="C58" s="56" t="s">
        <v>259</v>
      </c>
      <c r="D58" s="122" t="s">
        <v>91</v>
      </c>
      <c r="E58" s="98" t="s">
        <v>48</v>
      </c>
      <c r="F58" s="73">
        <v>5000</v>
      </c>
      <c r="G58" s="73">
        <v>0</v>
      </c>
      <c r="H58" s="73">
        <v>2000</v>
      </c>
      <c r="I58" s="73">
        <v>0</v>
      </c>
      <c r="J58" s="73">
        <v>12000</v>
      </c>
      <c r="K58" s="92">
        <f t="shared" si="27"/>
        <v>4201.680672268908</v>
      </c>
      <c r="L58" s="92">
        <f t="shared" si="28"/>
        <v>0</v>
      </c>
      <c r="M58" s="92">
        <f t="shared" si="29"/>
        <v>1680.6722689075632</v>
      </c>
      <c r="N58" s="92">
        <f t="shared" si="30"/>
        <v>0</v>
      </c>
      <c r="O58" s="92">
        <f t="shared" si="31"/>
        <v>10084.033613445379</v>
      </c>
      <c r="P58" s="92">
        <f t="shared" si="32"/>
        <v>15966.386554621851</v>
      </c>
      <c r="Q58" s="100" t="s">
        <v>119</v>
      </c>
      <c r="R58" s="104" t="s">
        <v>239</v>
      </c>
      <c r="S58" s="108" t="s">
        <v>241</v>
      </c>
    </row>
    <row r="59" spans="1:19" ht="31.5" customHeight="1" thickBot="1" x14ac:dyDescent="0.25">
      <c r="A59" s="43">
        <v>42</v>
      </c>
      <c r="B59" s="98" t="s">
        <v>34</v>
      </c>
      <c r="C59" s="56" t="s">
        <v>231</v>
      </c>
      <c r="D59" s="55" t="s">
        <v>92</v>
      </c>
      <c r="E59" s="98" t="s">
        <v>49</v>
      </c>
      <c r="F59" s="73">
        <v>1900</v>
      </c>
      <c r="G59" s="73">
        <v>300</v>
      </c>
      <c r="H59" s="73">
        <v>800</v>
      </c>
      <c r="I59" s="73">
        <v>100</v>
      </c>
      <c r="J59" s="73">
        <v>200</v>
      </c>
      <c r="K59" s="92">
        <f t="shared" si="27"/>
        <v>1596.6386554621849</v>
      </c>
      <c r="L59" s="92">
        <f t="shared" si="28"/>
        <v>252.10084033613447</v>
      </c>
      <c r="M59" s="92">
        <f t="shared" si="29"/>
        <v>672.26890756302521</v>
      </c>
      <c r="N59" s="92">
        <f t="shared" si="30"/>
        <v>84.033613445378151</v>
      </c>
      <c r="O59" s="92">
        <f t="shared" si="31"/>
        <v>168.0672268907563</v>
      </c>
      <c r="P59" s="92">
        <f t="shared" si="32"/>
        <v>2773.1092436974795</v>
      </c>
      <c r="Q59" s="100" t="s">
        <v>119</v>
      </c>
      <c r="R59" s="104" t="s">
        <v>222</v>
      </c>
      <c r="S59" s="282" t="s">
        <v>223</v>
      </c>
    </row>
    <row r="60" spans="1:19" ht="66.75" customHeight="1" thickBot="1" x14ac:dyDescent="0.25">
      <c r="A60" s="43">
        <v>43</v>
      </c>
      <c r="B60" s="98" t="s">
        <v>34</v>
      </c>
      <c r="C60" s="56" t="s">
        <v>232</v>
      </c>
      <c r="D60" s="122" t="s">
        <v>93</v>
      </c>
      <c r="E60" s="98" t="s">
        <v>50</v>
      </c>
      <c r="F60" s="73">
        <v>0</v>
      </c>
      <c r="G60" s="73">
        <v>0</v>
      </c>
      <c r="H60" s="73">
        <v>0</v>
      </c>
      <c r="I60" s="73">
        <v>0</v>
      </c>
      <c r="J60" s="73">
        <v>5000</v>
      </c>
      <c r="K60" s="92">
        <f t="shared" si="27"/>
        <v>0</v>
      </c>
      <c r="L60" s="92">
        <f t="shared" si="28"/>
        <v>0</v>
      </c>
      <c r="M60" s="92">
        <f t="shared" si="29"/>
        <v>0</v>
      </c>
      <c r="N60" s="92">
        <f t="shared" si="30"/>
        <v>0</v>
      </c>
      <c r="O60" s="92">
        <f t="shared" si="31"/>
        <v>4201.680672268908</v>
      </c>
      <c r="P60" s="92">
        <f t="shared" si="32"/>
        <v>4201.680672268908</v>
      </c>
      <c r="Q60" s="100" t="s">
        <v>119</v>
      </c>
      <c r="R60" s="104" t="s">
        <v>239</v>
      </c>
      <c r="S60" s="283" t="s">
        <v>241</v>
      </c>
    </row>
    <row r="61" spans="1:19" ht="113.25" customHeight="1" thickBot="1" x14ac:dyDescent="0.25">
      <c r="A61" s="43">
        <v>44</v>
      </c>
      <c r="B61" s="98" t="s">
        <v>34</v>
      </c>
      <c r="C61" s="56" t="s">
        <v>233</v>
      </c>
      <c r="D61" s="122" t="s">
        <v>188</v>
      </c>
      <c r="E61" s="98" t="s">
        <v>94</v>
      </c>
      <c r="F61" s="73">
        <v>0</v>
      </c>
      <c r="G61" s="73">
        <v>400</v>
      </c>
      <c r="H61" s="73">
        <v>2500</v>
      </c>
      <c r="I61" s="73">
        <v>0</v>
      </c>
      <c r="J61" s="73">
        <v>0</v>
      </c>
      <c r="K61" s="92">
        <f t="shared" si="27"/>
        <v>0</v>
      </c>
      <c r="L61" s="92">
        <f t="shared" si="28"/>
        <v>336.1344537815126</v>
      </c>
      <c r="M61" s="92">
        <f t="shared" si="29"/>
        <v>2100.840336134454</v>
      </c>
      <c r="N61" s="92">
        <f t="shared" si="30"/>
        <v>0</v>
      </c>
      <c r="O61" s="92">
        <f t="shared" si="31"/>
        <v>0</v>
      </c>
      <c r="P61" s="92">
        <f t="shared" si="32"/>
        <v>2436.9747899159665</v>
      </c>
      <c r="Q61" s="100" t="s">
        <v>119</v>
      </c>
      <c r="R61" s="101" t="s">
        <v>222</v>
      </c>
      <c r="S61" s="102" t="s">
        <v>248</v>
      </c>
    </row>
    <row r="62" spans="1:19" ht="46.5" customHeight="1" thickBot="1" x14ac:dyDescent="0.25">
      <c r="A62" s="43">
        <v>45</v>
      </c>
      <c r="B62" s="98" t="s">
        <v>34</v>
      </c>
      <c r="C62" s="56" t="s">
        <v>234</v>
      </c>
      <c r="D62" s="122" t="s">
        <v>96</v>
      </c>
      <c r="E62" s="98" t="s">
        <v>95</v>
      </c>
      <c r="F62" s="73">
        <v>1000</v>
      </c>
      <c r="G62" s="73">
        <v>0</v>
      </c>
      <c r="H62" s="73">
        <v>1000</v>
      </c>
      <c r="I62" s="73">
        <v>0</v>
      </c>
      <c r="J62" s="73">
        <v>0</v>
      </c>
      <c r="K62" s="92">
        <f t="shared" si="27"/>
        <v>840.3361344537816</v>
      </c>
      <c r="L62" s="92">
        <f t="shared" si="28"/>
        <v>0</v>
      </c>
      <c r="M62" s="92">
        <f t="shared" si="29"/>
        <v>840.3361344537816</v>
      </c>
      <c r="N62" s="92">
        <f t="shared" si="30"/>
        <v>0</v>
      </c>
      <c r="O62" s="92">
        <f t="shared" si="31"/>
        <v>0</v>
      </c>
      <c r="P62" s="92">
        <f t="shared" si="32"/>
        <v>1680.6722689075632</v>
      </c>
      <c r="Q62" s="100" t="s">
        <v>119</v>
      </c>
      <c r="R62" s="104" t="s">
        <v>239</v>
      </c>
      <c r="S62" s="283" t="s">
        <v>241</v>
      </c>
    </row>
    <row r="63" spans="1:19" ht="81.75" customHeight="1" thickBot="1" x14ac:dyDescent="0.25">
      <c r="A63" s="43">
        <v>46</v>
      </c>
      <c r="B63" s="98" t="s">
        <v>34</v>
      </c>
      <c r="C63" s="56" t="s">
        <v>235</v>
      </c>
      <c r="D63" s="122" t="s">
        <v>189</v>
      </c>
      <c r="E63" s="98" t="s">
        <v>49</v>
      </c>
      <c r="F63" s="73">
        <v>1600</v>
      </c>
      <c r="G63" s="73">
        <v>0</v>
      </c>
      <c r="H63" s="73">
        <v>1100</v>
      </c>
      <c r="I63" s="73">
        <v>0</v>
      </c>
      <c r="J63" s="73">
        <v>300</v>
      </c>
      <c r="K63" s="92">
        <f t="shared" si="27"/>
        <v>1344.5378151260504</v>
      </c>
      <c r="L63" s="92">
        <f t="shared" si="28"/>
        <v>0</v>
      </c>
      <c r="M63" s="92">
        <f t="shared" si="29"/>
        <v>924.36974789915973</v>
      </c>
      <c r="N63" s="92">
        <f t="shared" si="30"/>
        <v>0</v>
      </c>
      <c r="O63" s="92">
        <f t="shared" si="31"/>
        <v>252.10084033613447</v>
      </c>
      <c r="P63" s="92">
        <f t="shared" si="32"/>
        <v>2521.0084033613443</v>
      </c>
      <c r="Q63" s="100" t="s">
        <v>119</v>
      </c>
      <c r="R63" s="101" t="s">
        <v>222</v>
      </c>
      <c r="S63" s="102" t="s">
        <v>223</v>
      </c>
    </row>
    <row r="64" spans="1:19" s="51" customFormat="1" ht="32.25" customHeight="1" thickBot="1" x14ac:dyDescent="0.25">
      <c r="A64" s="166">
        <v>47</v>
      </c>
      <c r="B64" s="170" t="s">
        <v>34</v>
      </c>
      <c r="C64" s="56" t="s">
        <v>295</v>
      </c>
      <c r="D64" s="122" t="s">
        <v>296</v>
      </c>
      <c r="E64" s="170" t="s">
        <v>297</v>
      </c>
      <c r="F64" s="169">
        <v>4200</v>
      </c>
      <c r="G64" s="169">
        <v>0</v>
      </c>
      <c r="H64" s="169">
        <v>0</v>
      </c>
      <c r="I64" s="169">
        <v>0</v>
      </c>
      <c r="J64" s="169">
        <v>0</v>
      </c>
      <c r="K64" s="167">
        <f t="shared" si="27"/>
        <v>3529.4117647058824</v>
      </c>
      <c r="L64" s="167">
        <f t="shared" si="28"/>
        <v>0</v>
      </c>
      <c r="M64" s="167">
        <f t="shared" si="29"/>
        <v>0</v>
      </c>
      <c r="N64" s="167">
        <f t="shared" si="30"/>
        <v>0</v>
      </c>
      <c r="O64" s="167">
        <f t="shared" si="31"/>
        <v>0</v>
      </c>
      <c r="P64" s="167">
        <f t="shared" si="32"/>
        <v>3529.4117647058824</v>
      </c>
      <c r="Q64" s="168" t="s">
        <v>119</v>
      </c>
      <c r="R64" s="104" t="s">
        <v>239</v>
      </c>
      <c r="S64" s="104" t="s">
        <v>239</v>
      </c>
    </row>
    <row r="65" spans="1:20" ht="32.25" thickBot="1" x14ac:dyDescent="0.25">
      <c r="A65" s="166">
        <v>48</v>
      </c>
      <c r="B65" s="98" t="s">
        <v>34</v>
      </c>
      <c r="C65" s="56" t="s">
        <v>236</v>
      </c>
      <c r="D65" s="122" t="s">
        <v>97</v>
      </c>
      <c r="E65" s="98" t="s">
        <v>111</v>
      </c>
      <c r="F65" s="73">
        <v>1000</v>
      </c>
      <c r="G65" s="73">
        <v>0</v>
      </c>
      <c r="H65" s="73">
        <v>3000</v>
      </c>
      <c r="I65" s="73">
        <v>0</v>
      </c>
      <c r="J65" s="73">
        <v>0</v>
      </c>
      <c r="K65" s="92">
        <f t="shared" si="27"/>
        <v>840.3361344537816</v>
      </c>
      <c r="L65" s="92">
        <f t="shared" si="28"/>
        <v>0</v>
      </c>
      <c r="M65" s="92">
        <f t="shared" si="29"/>
        <v>2521.0084033613448</v>
      </c>
      <c r="N65" s="92">
        <f t="shared" si="30"/>
        <v>0</v>
      </c>
      <c r="O65" s="92">
        <f t="shared" si="31"/>
        <v>0</v>
      </c>
      <c r="P65" s="92">
        <f t="shared" si="32"/>
        <v>3361.3445378151264</v>
      </c>
      <c r="Q65" s="100" t="s">
        <v>119</v>
      </c>
      <c r="R65" s="102" t="s">
        <v>240</v>
      </c>
      <c r="S65" s="102" t="s">
        <v>240</v>
      </c>
    </row>
    <row r="66" spans="1:20" ht="36.75" customHeight="1" thickBot="1" x14ac:dyDescent="0.25">
      <c r="A66" s="166">
        <v>49</v>
      </c>
      <c r="B66" s="98" t="s">
        <v>34</v>
      </c>
      <c r="C66" s="56" t="s">
        <v>237</v>
      </c>
      <c r="D66" s="122" t="s">
        <v>51</v>
      </c>
      <c r="E66" s="98"/>
      <c r="F66" s="73">
        <v>3100</v>
      </c>
      <c r="G66" s="73">
        <v>300</v>
      </c>
      <c r="H66" s="73">
        <v>900</v>
      </c>
      <c r="I66" s="73">
        <v>300</v>
      </c>
      <c r="J66" s="73">
        <v>800</v>
      </c>
      <c r="K66" s="92">
        <f t="shared" si="27"/>
        <v>2605.0420168067226</v>
      </c>
      <c r="L66" s="92">
        <f t="shared" si="28"/>
        <v>252.10084033613447</v>
      </c>
      <c r="M66" s="92">
        <f t="shared" si="29"/>
        <v>756.30252100840335</v>
      </c>
      <c r="N66" s="92">
        <f t="shared" si="30"/>
        <v>252.10084033613447</v>
      </c>
      <c r="O66" s="92">
        <f t="shared" si="31"/>
        <v>672.26890756302521</v>
      </c>
      <c r="P66" s="92">
        <f t="shared" si="32"/>
        <v>4537.8151260504201</v>
      </c>
      <c r="Q66" s="100" t="s">
        <v>119</v>
      </c>
      <c r="R66" s="101" t="s">
        <v>222</v>
      </c>
      <c r="S66" s="102" t="s">
        <v>248</v>
      </c>
      <c r="T66" s="49"/>
    </row>
    <row r="67" spans="1:20" ht="21.75" customHeight="1" thickBot="1" x14ac:dyDescent="0.25">
      <c r="A67" s="166">
        <v>50</v>
      </c>
      <c r="B67" s="98"/>
      <c r="C67" s="43"/>
      <c r="D67" s="55" t="s">
        <v>98</v>
      </c>
      <c r="E67" s="98"/>
      <c r="F67" s="44">
        <f>F44+F45+F46+F47+F48+F49+F51+F52+F53+F54+F55+F56+F57+F58+F59+F60+F61+F62+F63+F65+F66</f>
        <v>192100</v>
      </c>
      <c r="G67" s="44">
        <f t="shared" ref="G67:H67" si="33">SUM(G44:G66)</f>
        <v>23000</v>
      </c>
      <c r="H67" s="44">
        <f t="shared" si="33"/>
        <v>110000</v>
      </c>
      <c r="I67" s="44">
        <f t="shared" ref="I67:M67" si="34">SUM(I44:I66)</f>
        <v>5000</v>
      </c>
      <c r="J67" s="44">
        <f t="shared" si="34"/>
        <v>35000</v>
      </c>
      <c r="K67" s="92">
        <f t="shared" si="34"/>
        <v>237563.02521008402</v>
      </c>
      <c r="L67" s="92">
        <f t="shared" si="34"/>
        <v>19327.731092436974</v>
      </c>
      <c r="M67" s="92">
        <f t="shared" si="34"/>
        <v>92436.97478991597</v>
      </c>
      <c r="N67" s="92">
        <f>SUM(N44:N66)</f>
        <v>4201.680672268908</v>
      </c>
      <c r="O67" s="92">
        <f>SUM(O44:O66)</f>
        <v>29411.764705882353</v>
      </c>
      <c r="P67" s="92">
        <f t="shared" si="32"/>
        <v>382941.17647058819</v>
      </c>
      <c r="Q67" s="105"/>
      <c r="R67" s="118"/>
      <c r="S67" s="119"/>
    </row>
    <row r="68" spans="1:20" ht="25.5" customHeight="1" thickBot="1" x14ac:dyDescent="0.25">
      <c r="A68" s="166">
        <v>51</v>
      </c>
      <c r="B68" s="98"/>
      <c r="C68" s="43"/>
      <c r="D68" s="78" t="s">
        <v>209</v>
      </c>
      <c r="E68" s="98"/>
      <c r="F68" s="44">
        <f t="shared" ref="F68:H68" si="35">F43+F67</f>
        <v>265100</v>
      </c>
      <c r="G68" s="44">
        <f t="shared" si="35"/>
        <v>29000</v>
      </c>
      <c r="H68" s="44">
        <f t="shared" si="35"/>
        <v>131000</v>
      </c>
      <c r="I68" s="44">
        <f t="shared" ref="I68:M68" si="36">I43+I67</f>
        <v>8000</v>
      </c>
      <c r="J68" s="44">
        <f t="shared" si="36"/>
        <v>40000</v>
      </c>
      <c r="K68" s="92">
        <f t="shared" si="36"/>
        <v>298907.56302521005</v>
      </c>
      <c r="L68" s="92">
        <f t="shared" si="36"/>
        <v>24369.747899159665</v>
      </c>
      <c r="M68" s="92">
        <f t="shared" si="36"/>
        <v>110084.03361344538</v>
      </c>
      <c r="N68" s="92">
        <f>N43+N67</f>
        <v>6722.6890756302528</v>
      </c>
      <c r="O68" s="92">
        <f>O43+O67</f>
        <v>33613.445378151264</v>
      </c>
      <c r="P68" s="92">
        <f t="shared" si="32"/>
        <v>473697.47899159661</v>
      </c>
      <c r="Q68" s="105"/>
      <c r="R68" s="118"/>
      <c r="S68" s="119"/>
    </row>
    <row r="69" spans="1:20" ht="178.5" customHeight="1" thickBot="1" x14ac:dyDescent="0.25">
      <c r="A69" s="327">
        <v>52</v>
      </c>
      <c r="B69" s="342" t="s">
        <v>120</v>
      </c>
      <c r="C69" s="327">
        <v>40</v>
      </c>
      <c r="D69" s="331" t="s">
        <v>201</v>
      </c>
      <c r="E69" s="332" t="s">
        <v>52</v>
      </c>
      <c r="F69" s="328">
        <v>440000</v>
      </c>
      <c r="G69" s="73">
        <v>0</v>
      </c>
      <c r="H69" s="73">
        <v>0</v>
      </c>
      <c r="I69" s="73">
        <v>0</v>
      </c>
      <c r="J69" s="73">
        <v>0</v>
      </c>
      <c r="K69" s="318">
        <f>F69/1.19</f>
        <v>369747.89915966388</v>
      </c>
      <c r="L69" s="318">
        <v>0</v>
      </c>
      <c r="M69" s="318">
        <v>0</v>
      </c>
      <c r="N69" s="318">
        <v>0</v>
      </c>
      <c r="O69" s="318">
        <v>0</v>
      </c>
      <c r="P69" s="318">
        <f>K69+L69+M69+N69+O69</f>
        <v>369747.89915966388</v>
      </c>
      <c r="Q69" s="319" t="s">
        <v>119</v>
      </c>
      <c r="R69" s="320" t="s">
        <v>251</v>
      </c>
      <c r="S69" s="321" t="s">
        <v>247</v>
      </c>
    </row>
    <row r="70" spans="1:20" ht="16.5" hidden="1" customHeight="1" thickBot="1" x14ac:dyDescent="0.25">
      <c r="A70" s="327"/>
      <c r="B70" s="342"/>
      <c r="C70" s="327"/>
      <c r="D70" s="331"/>
      <c r="E70" s="332"/>
      <c r="F70" s="328"/>
      <c r="G70" s="73">
        <v>0</v>
      </c>
      <c r="H70" s="73">
        <v>0</v>
      </c>
      <c r="I70" s="73">
        <v>0</v>
      </c>
      <c r="J70" s="73"/>
      <c r="K70" s="318"/>
      <c r="L70" s="318"/>
      <c r="M70" s="318"/>
      <c r="N70" s="318"/>
      <c r="O70" s="318"/>
      <c r="P70" s="318"/>
      <c r="Q70" s="319"/>
      <c r="R70" s="320"/>
      <c r="S70" s="321"/>
    </row>
    <row r="71" spans="1:20" ht="18.75" customHeight="1" thickBot="1" x14ac:dyDescent="0.3">
      <c r="A71" s="43">
        <v>53</v>
      </c>
      <c r="B71" s="98"/>
      <c r="C71" s="43"/>
      <c r="D71" s="124" t="s">
        <v>99</v>
      </c>
      <c r="E71" s="98"/>
      <c r="F71" s="73">
        <f>F69</f>
        <v>440000</v>
      </c>
      <c r="G71" s="73">
        <f t="shared" ref="G71:H71" si="37">SUM(G69:G70)</f>
        <v>0</v>
      </c>
      <c r="H71" s="73">
        <f t="shared" si="37"/>
        <v>0</v>
      </c>
      <c r="I71" s="73">
        <f>SUM(I69:I70)</f>
        <v>0</v>
      </c>
      <c r="J71" s="73">
        <f>SUM(J69:J70)</f>
        <v>0</v>
      </c>
      <c r="K71" s="92">
        <f>K69</f>
        <v>369747.89915966388</v>
      </c>
      <c r="L71" s="92">
        <f t="shared" ref="L71:M71" si="38">SUM(L69:L70)</f>
        <v>0</v>
      </c>
      <c r="M71" s="92">
        <f t="shared" si="38"/>
        <v>0</v>
      </c>
      <c r="N71" s="92">
        <f>SUM(N69:N70)</f>
        <v>0</v>
      </c>
      <c r="O71" s="92">
        <f>SUM(O69:O70)</f>
        <v>0</v>
      </c>
      <c r="P71" s="92">
        <f>K71+L71+M71+N71+O71</f>
        <v>369747.89915966388</v>
      </c>
      <c r="Q71" s="105"/>
      <c r="R71" s="118"/>
      <c r="S71" s="119"/>
    </row>
    <row r="72" spans="1:20" s="11" customFormat="1" ht="26.25" customHeight="1" thickBot="1" x14ac:dyDescent="0.25">
      <c r="A72" s="333">
        <v>54</v>
      </c>
      <c r="B72" s="327" t="s">
        <v>80</v>
      </c>
      <c r="C72" s="327">
        <v>41</v>
      </c>
      <c r="D72" s="331" t="s">
        <v>324</v>
      </c>
      <c r="E72" s="332" t="s">
        <v>82</v>
      </c>
      <c r="F72" s="328">
        <v>0</v>
      </c>
      <c r="G72" s="328">
        <v>0</v>
      </c>
      <c r="H72" s="328">
        <v>8000</v>
      </c>
      <c r="I72" s="335">
        <v>0</v>
      </c>
      <c r="J72" s="335">
        <v>0</v>
      </c>
      <c r="K72" s="318">
        <f>F72/1.09</f>
        <v>0</v>
      </c>
      <c r="L72" s="318">
        <f>G72/1.09</f>
        <v>0</v>
      </c>
      <c r="M72" s="318">
        <f>H72/1.09</f>
        <v>7339.4495412844035</v>
      </c>
      <c r="N72" s="318">
        <f>I72/1.09</f>
        <v>0</v>
      </c>
      <c r="O72" s="318">
        <f>J72/1.09</f>
        <v>0</v>
      </c>
      <c r="P72" s="329">
        <f>K72+L72+M72+N72+O72</f>
        <v>7339.4495412844035</v>
      </c>
      <c r="Q72" s="319" t="s">
        <v>119</v>
      </c>
      <c r="R72" s="320" t="s">
        <v>250</v>
      </c>
      <c r="S72" s="321" t="s">
        <v>315</v>
      </c>
    </row>
    <row r="73" spans="1:20" s="11" customFormat="1" ht="24" customHeight="1" thickBot="1" x14ac:dyDescent="0.25">
      <c r="A73" s="334"/>
      <c r="B73" s="327"/>
      <c r="C73" s="327"/>
      <c r="D73" s="331"/>
      <c r="E73" s="332"/>
      <c r="F73" s="328"/>
      <c r="G73" s="328"/>
      <c r="H73" s="328"/>
      <c r="I73" s="335"/>
      <c r="J73" s="335"/>
      <c r="K73" s="318"/>
      <c r="L73" s="318"/>
      <c r="M73" s="318"/>
      <c r="N73" s="318"/>
      <c r="O73" s="318"/>
      <c r="P73" s="330"/>
      <c r="Q73" s="319"/>
      <c r="R73" s="320"/>
      <c r="S73" s="321"/>
    </row>
    <row r="74" spans="1:20" ht="156.75" customHeight="1" thickBot="1" x14ac:dyDescent="0.25">
      <c r="A74" s="166">
        <v>55</v>
      </c>
      <c r="B74" s="98" t="s">
        <v>55</v>
      </c>
      <c r="C74" s="43">
        <v>42</v>
      </c>
      <c r="D74" s="129" t="s">
        <v>198</v>
      </c>
      <c r="E74" s="98" t="s">
        <v>100</v>
      </c>
      <c r="F74" s="73">
        <v>0</v>
      </c>
      <c r="G74" s="73">
        <v>1000</v>
      </c>
      <c r="H74" s="73">
        <v>6000</v>
      </c>
      <c r="I74" s="74">
        <v>0</v>
      </c>
      <c r="J74" s="74">
        <v>1000</v>
      </c>
      <c r="K74" s="92">
        <f t="shared" ref="K74:O75" si="39">F74/1.19</f>
        <v>0</v>
      </c>
      <c r="L74" s="92">
        <f t="shared" si="39"/>
        <v>840.3361344537816</v>
      </c>
      <c r="M74" s="92">
        <f t="shared" si="39"/>
        <v>5042.0168067226896</v>
      </c>
      <c r="N74" s="92">
        <f t="shared" si="39"/>
        <v>0</v>
      </c>
      <c r="O74" s="92">
        <f t="shared" si="39"/>
        <v>840.3361344537816</v>
      </c>
      <c r="P74" s="130">
        <f>L74+M74+N74+O74</f>
        <v>6722.6890756302528</v>
      </c>
      <c r="Q74" s="319" t="s">
        <v>119</v>
      </c>
      <c r="R74" s="320" t="s">
        <v>222</v>
      </c>
      <c r="S74" s="321" t="s">
        <v>315</v>
      </c>
    </row>
    <row r="75" spans="1:20" ht="92.25" customHeight="1" thickBot="1" x14ac:dyDescent="0.25">
      <c r="A75" s="166">
        <v>56</v>
      </c>
      <c r="B75" s="43" t="s">
        <v>56</v>
      </c>
      <c r="C75" s="43">
        <v>43</v>
      </c>
      <c r="D75" s="55" t="s">
        <v>101</v>
      </c>
      <c r="E75" s="98" t="s">
        <v>102</v>
      </c>
      <c r="F75" s="73">
        <v>4000</v>
      </c>
      <c r="G75" s="73">
        <v>2000</v>
      </c>
      <c r="H75" s="73">
        <v>6000</v>
      </c>
      <c r="I75" s="73">
        <v>1000</v>
      </c>
      <c r="J75" s="73">
        <v>2000</v>
      </c>
      <c r="K75" s="92">
        <f t="shared" si="39"/>
        <v>3361.3445378151264</v>
      </c>
      <c r="L75" s="92">
        <f t="shared" si="39"/>
        <v>1680.6722689075632</v>
      </c>
      <c r="M75" s="92">
        <f t="shared" si="39"/>
        <v>5042.0168067226896</v>
      </c>
      <c r="N75" s="92">
        <f t="shared" si="39"/>
        <v>840.3361344537816</v>
      </c>
      <c r="O75" s="92">
        <f t="shared" si="39"/>
        <v>1680.6722689075632</v>
      </c>
      <c r="P75" s="130">
        <f>K75+L75+M75+N75+O75</f>
        <v>12605.042016806723</v>
      </c>
      <c r="Q75" s="319"/>
      <c r="R75" s="320"/>
      <c r="S75" s="321"/>
    </row>
    <row r="76" spans="1:20" ht="19.5" customHeight="1" thickBot="1" x14ac:dyDescent="0.25">
      <c r="A76" s="43">
        <v>57</v>
      </c>
      <c r="B76" s="43"/>
      <c r="C76" s="43"/>
      <c r="D76" s="78" t="s">
        <v>142</v>
      </c>
      <c r="E76" s="98"/>
      <c r="F76" s="44">
        <f>SUM(F72:F75)</f>
        <v>4000</v>
      </c>
      <c r="G76" s="44">
        <f>SUM(G72:G75)</f>
        <v>3000</v>
      </c>
      <c r="H76" s="44">
        <f>SUM(H72:H75)</f>
        <v>20000</v>
      </c>
      <c r="I76" s="44">
        <f t="shared" ref="I76" si="40">SUM(I72:I75)</f>
        <v>1000</v>
      </c>
      <c r="J76" s="44">
        <f>SUM(J72:J75)</f>
        <v>3000</v>
      </c>
      <c r="K76" s="92">
        <f t="shared" ref="K76:N76" si="41">SUM(K72:K75)</f>
        <v>3361.3445378151264</v>
      </c>
      <c r="L76" s="92">
        <f>SUM(L72:L75)</f>
        <v>2521.0084033613448</v>
      </c>
      <c r="M76" s="92">
        <f>SUM(M72:M75)</f>
        <v>17423.48315472978</v>
      </c>
      <c r="N76" s="92">
        <f t="shared" si="41"/>
        <v>840.3361344537816</v>
      </c>
      <c r="O76" s="92">
        <f>SUM(O72:O75)</f>
        <v>2521.0084033613448</v>
      </c>
      <c r="P76" s="130">
        <f>SUM(P72:P75)</f>
        <v>26667.180633721378</v>
      </c>
      <c r="Q76" s="105"/>
      <c r="R76" s="106"/>
      <c r="S76" s="107"/>
    </row>
    <row r="77" spans="1:20" s="42" customFormat="1" ht="30" customHeight="1" thickBot="1" x14ac:dyDescent="0.25">
      <c r="A77" s="43">
        <v>58</v>
      </c>
      <c r="B77" s="43" t="s">
        <v>218</v>
      </c>
      <c r="C77" s="43">
        <v>44</v>
      </c>
      <c r="D77" s="55" t="s">
        <v>219</v>
      </c>
      <c r="E77" s="98" t="s">
        <v>203</v>
      </c>
      <c r="F77" s="44">
        <v>16000</v>
      </c>
      <c r="G77" s="44">
        <v>1000</v>
      </c>
      <c r="H77" s="44">
        <v>13000</v>
      </c>
      <c r="I77" s="44">
        <v>0</v>
      </c>
      <c r="J77" s="44">
        <v>1000</v>
      </c>
      <c r="K77" s="92">
        <f>F77/1.19</f>
        <v>13445.378151260506</v>
      </c>
      <c r="L77" s="92">
        <f>G77/1.19</f>
        <v>840.3361344537816</v>
      </c>
      <c r="M77" s="92">
        <f>H77/1.19</f>
        <v>10924.36974789916</v>
      </c>
      <c r="N77" s="92">
        <f>I77/1.19</f>
        <v>0</v>
      </c>
      <c r="O77" s="92">
        <f>J77/1.19</f>
        <v>840.3361344537816</v>
      </c>
      <c r="P77" s="130">
        <f>K77+L77+M77+N77+O77</f>
        <v>26050.420168067227</v>
      </c>
      <c r="Q77" s="100" t="s">
        <v>119</v>
      </c>
      <c r="R77" s="101" t="s">
        <v>239</v>
      </c>
      <c r="S77" s="102" t="s">
        <v>315</v>
      </c>
    </row>
    <row r="78" spans="1:20" s="42" customFormat="1" ht="19.5" customHeight="1" thickBot="1" x14ac:dyDescent="0.25">
      <c r="A78" s="166">
        <v>59</v>
      </c>
      <c r="B78" s="43"/>
      <c r="C78" s="43"/>
      <c r="D78" s="112" t="s">
        <v>260</v>
      </c>
      <c r="E78" s="98"/>
      <c r="F78" s="44">
        <f t="shared" ref="F78" si="42">SUM(F77)</f>
        <v>16000</v>
      </c>
      <c r="G78" s="44">
        <f>G77</f>
        <v>1000</v>
      </c>
      <c r="H78" s="44">
        <f>SUM(H77)</f>
        <v>13000</v>
      </c>
      <c r="I78" s="44">
        <f t="shared" ref="I78:K78" si="43">SUM(I77)</f>
        <v>0</v>
      </c>
      <c r="J78" s="44">
        <f t="shared" si="43"/>
        <v>1000</v>
      </c>
      <c r="K78" s="92">
        <f t="shared" si="43"/>
        <v>13445.378151260506</v>
      </c>
      <c r="L78" s="92">
        <f>L77</f>
        <v>840.3361344537816</v>
      </c>
      <c r="M78" s="92">
        <f>SUM(M77)</f>
        <v>10924.36974789916</v>
      </c>
      <c r="N78" s="92">
        <f t="shared" ref="N78:O78" si="44">SUM(N77)</f>
        <v>0</v>
      </c>
      <c r="O78" s="92">
        <f t="shared" si="44"/>
        <v>840.3361344537816</v>
      </c>
      <c r="P78" s="130">
        <f t="shared" ref="P78:P80" si="45">K78+L78+M78+N78+O78</f>
        <v>26050.420168067227</v>
      </c>
      <c r="Q78" s="105"/>
      <c r="R78" s="101"/>
      <c r="S78" s="107"/>
    </row>
    <row r="79" spans="1:20" ht="36" customHeight="1" thickBot="1" x14ac:dyDescent="0.25">
      <c r="A79" s="166">
        <v>60</v>
      </c>
      <c r="B79" s="98" t="s">
        <v>57</v>
      </c>
      <c r="C79" s="43">
        <v>45</v>
      </c>
      <c r="D79" s="55" t="s">
        <v>298</v>
      </c>
      <c r="E79" s="98"/>
      <c r="F79" s="73">
        <v>23000</v>
      </c>
      <c r="G79" s="73">
        <v>17000</v>
      </c>
      <c r="H79" s="73">
        <v>20000</v>
      </c>
      <c r="I79" s="73">
        <v>0</v>
      </c>
      <c r="J79" s="73">
        <v>5000</v>
      </c>
      <c r="K79" s="92">
        <f t="shared" ref="K79:O81" si="46">F79/1.19</f>
        <v>19327.731092436974</v>
      </c>
      <c r="L79" s="92">
        <f t="shared" si="46"/>
        <v>14285.714285714286</v>
      </c>
      <c r="M79" s="92">
        <f t="shared" si="46"/>
        <v>16806.722689075632</v>
      </c>
      <c r="N79" s="92">
        <f t="shared" si="46"/>
        <v>0</v>
      </c>
      <c r="O79" s="92">
        <f t="shared" si="46"/>
        <v>4201.680672268908</v>
      </c>
      <c r="P79" s="130">
        <f t="shared" si="45"/>
        <v>54621.848739495792</v>
      </c>
      <c r="Q79" s="100" t="s">
        <v>119</v>
      </c>
      <c r="R79" s="101" t="s">
        <v>223</v>
      </c>
      <c r="S79" s="102" t="s">
        <v>247</v>
      </c>
    </row>
    <row r="80" spans="1:20" s="35" customFormat="1" ht="36" customHeight="1" thickBot="1" x14ac:dyDescent="0.25">
      <c r="A80" s="166">
        <v>61</v>
      </c>
      <c r="B80" s="98" t="s">
        <v>57</v>
      </c>
      <c r="C80" s="43">
        <v>46</v>
      </c>
      <c r="D80" s="55" t="s">
        <v>168</v>
      </c>
      <c r="E80" s="98"/>
      <c r="F80" s="73">
        <v>25000</v>
      </c>
      <c r="G80" s="73">
        <v>0</v>
      </c>
      <c r="H80" s="73">
        <v>0</v>
      </c>
      <c r="I80" s="73">
        <v>0</v>
      </c>
      <c r="J80" s="73">
        <v>0</v>
      </c>
      <c r="K80" s="92">
        <f t="shared" si="46"/>
        <v>21008.403361344539</v>
      </c>
      <c r="L80" s="92">
        <f t="shared" si="46"/>
        <v>0</v>
      </c>
      <c r="M80" s="92">
        <f t="shared" si="46"/>
        <v>0</v>
      </c>
      <c r="N80" s="92">
        <f t="shared" si="46"/>
        <v>0</v>
      </c>
      <c r="O80" s="92">
        <f t="shared" si="46"/>
        <v>0</v>
      </c>
      <c r="P80" s="130">
        <f t="shared" si="45"/>
        <v>21008.403361344539</v>
      </c>
      <c r="Q80" s="100" t="s">
        <v>119</v>
      </c>
      <c r="R80" s="101" t="s">
        <v>223</v>
      </c>
      <c r="S80" s="102" t="s">
        <v>247</v>
      </c>
    </row>
    <row r="81" spans="1:19" s="13" customFormat="1" ht="24" customHeight="1" thickBot="1" x14ac:dyDescent="0.25">
      <c r="A81" s="166">
        <v>62</v>
      </c>
      <c r="B81" s="98"/>
      <c r="C81" s="43"/>
      <c r="D81" s="55" t="s">
        <v>177</v>
      </c>
      <c r="E81" s="98"/>
      <c r="F81" s="44">
        <f>SUM(F78:F80)</f>
        <v>64000</v>
      </c>
      <c r="G81" s="44">
        <f>SUM(G78:G80)</f>
        <v>18000</v>
      </c>
      <c r="H81" s="44">
        <f>SUM(H78:H80)</f>
        <v>33000</v>
      </c>
      <c r="I81" s="44">
        <f t="shared" ref="I81:J81" si="47">SUM(I78:I80)</f>
        <v>0</v>
      </c>
      <c r="J81" s="44">
        <f t="shared" si="47"/>
        <v>6000</v>
      </c>
      <c r="K81" s="92">
        <f t="shared" si="46"/>
        <v>53781.512605042022</v>
      </c>
      <c r="L81" s="92">
        <f>G81/1.19</f>
        <v>15126.050420168069</v>
      </c>
      <c r="M81" s="92">
        <f>H81/1.19</f>
        <v>27731.092436974792</v>
      </c>
      <c r="N81" s="92">
        <f>I81/1.19</f>
        <v>0</v>
      </c>
      <c r="O81" s="92">
        <f>J81/1.19</f>
        <v>5042.0168067226896</v>
      </c>
      <c r="P81" s="130">
        <f>K81+L81+M81+N81+O81</f>
        <v>101680.67226890758</v>
      </c>
      <c r="Q81" s="100"/>
      <c r="R81" s="101"/>
      <c r="S81" s="102"/>
    </row>
    <row r="82" spans="1:19" ht="22.5" customHeight="1" thickBot="1" x14ac:dyDescent="0.25">
      <c r="A82" s="166">
        <v>63</v>
      </c>
      <c r="B82" s="63"/>
      <c r="C82" s="43"/>
      <c r="D82" s="55" t="s">
        <v>58</v>
      </c>
      <c r="E82" s="98"/>
      <c r="F82" s="73"/>
      <c r="G82" s="45"/>
      <c r="H82" s="45"/>
      <c r="I82" s="45"/>
      <c r="J82" s="45"/>
      <c r="K82" s="92"/>
      <c r="L82" s="92"/>
      <c r="M82" s="92"/>
      <c r="N82" s="92"/>
      <c r="O82" s="92"/>
      <c r="P82" s="130"/>
      <c r="Q82" s="105"/>
      <c r="R82" s="118"/>
      <c r="S82" s="107"/>
    </row>
    <row r="83" spans="1:19" ht="37.5" customHeight="1" thickBot="1" x14ac:dyDescent="0.25">
      <c r="A83" s="166">
        <v>64</v>
      </c>
      <c r="B83" s="43" t="s">
        <v>59</v>
      </c>
      <c r="C83" s="43">
        <v>47</v>
      </c>
      <c r="D83" s="55" t="s">
        <v>60</v>
      </c>
      <c r="E83" s="98" t="s">
        <v>61</v>
      </c>
      <c r="F83" s="73">
        <v>60000</v>
      </c>
      <c r="G83" s="73">
        <v>0</v>
      </c>
      <c r="H83" s="73">
        <v>12000</v>
      </c>
      <c r="I83" s="73">
        <v>0</v>
      </c>
      <c r="J83" s="73">
        <v>0</v>
      </c>
      <c r="K83" s="92">
        <f t="shared" ref="K83:O84" si="48">F83/1.19</f>
        <v>50420.168067226892</v>
      </c>
      <c r="L83" s="92">
        <f t="shared" si="48"/>
        <v>0</v>
      </c>
      <c r="M83" s="92">
        <f t="shared" si="48"/>
        <v>10084.033613445379</v>
      </c>
      <c r="N83" s="92">
        <f t="shared" si="48"/>
        <v>0</v>
      </c>
      <c r="O83" s="92">
        <f t="shared" si="48"/>
        <v>0</v>
      </c>
      <c r="P83" s="130">
        <f>K83+L83+M83+N83+O83</f>
        <v>60504.201680672268</v>
      </c>
      <c r="Q83" s="100" t="s">
        <v>119</v>
      </c>
      <c r="R83" s="101" t="s">
        <v>261</v>
      </c>
      <c r="S83" s="102" t="s">
        <v>248</v>
      </c>
    </row>
    <row r="84" spans="1:19" ht="37.5" customHeight="1" thickBot="1" x14ac:dyDescent="0.25">
      <c r="A84" s="166">
        <v>65</v>
      </c>
      <c r="B84" s="43" t="s">
        <v>62</v>
      </c>
      <c r="C84" s="43">
        <v>48</v>
      </c>
      <c r="D84" s="55" t="s">
        <v>63</v>
      </c>
      <c r="E84" s="98" t="s">
        <v>61</v>
      </c>
      <c r="F84" s="73">
        <v>10000</v>
      </c>
      <c r="G84" s="73">
        <v>0</v>
      </c>
      <c r="H84" s="73">
        <v>0</v>
      </c>
      <c r="I84" s="73">
        <v>0</v>
      </c>
      <c r="J84" s="73">
        <v>0</v>
      </c>
      <c r="K84" s="92">
        <f t="shared" si="48"/>
        <v>8403.361344537816</v>
      </c>
      <c r="L84" s="92">
        <f t="shared" si="48"/>
        <v>0</v>
      </c>
      <c r="M84" s="92">
        <f t="shared" si="48"/>
        <v>0</v>
      </c>
      <c r="N84" s="92">
        <f t="shared" si="48"/>
        <v>0</v>
      </c>
      <c r="O84" s="92">
        <f t="shared" si="48"/>
        <v>0</v>
      </c>
      <c r="P84" s="130">
        <f t="shared" ref="P84:P90" si="49">K84+L84+M84+N84+O84</f>
        <v>8403.361344537816</v>
      </c>
      <c r="Q84" s="100" t="s">
        <v>119</v>
      </c>
      <c r="R84" s="101" t="s">
        <v>261</v>
      </c>
      <c r="S84" s="102" t="s">
        <v>248</v>
      </c>
    </row>
    <row r="85" spans="1:19" ht="31.5" customHeight="1" thickBot="1" x14ac:dyDescent="0.25">
      <c r="A85" s="166">
        <v>66</v>
      </c>
      <c r="B85" s="63"/>
      <c r="C85" s="43"/>
      <c r="D85" s="55" t="s">
        <v>64</v>
      </c>
      <c r="E85" s="98"/>
      <c r="F85" s="73">
        <f>SUM(F83:F84)</f>
        <v>70000</v>
      </c>
      <c r="G85" s="73">
        <f t="shared" ref="G85:J85" si="50">SUM(G83:G84)</f>
        <v>0</v>
      </c>
      <c r="H85" s="73">
        <f t="shared" si="50"/>
        <v>12000</v>
      </c>
      <c r="I85" s="73">
        <f t="shared" si="50"/>
        <v>0</v>
      </c>
      <c r="J85" s="73">
        <f t="shared" si="50"/>
        <v>0</v>
      </c>
      <c r="K85" s="92">
        <f>SUM(K83:K84)</f>
        <v>58823.529411764706</v>
      </c>
      <c r="L85" s="92">
        <f t="shared" ref="L85:N85" si="51">SUM(L83:L84)</f>
        <v>0</v>
      </c>
      <c r="M85" s="92">
        <f t="shared" si="51"/>
        <v>10084.033613445379</v>
      </c>
      <c r="N85" s="92">
        <f t="shared" si="51"/>
        <v>0</v>
      </c>
      <c r="O85" s="92">
        <f>SUM(O83:O84)</f>
        <v>0</v>
      </c>
      <c r="P85" s="130">
        <f t="shared" si="49"/>
        <v>68907.563025210082</v>
      </c>
      <c r="Q85" s="100" t="s">
        <v>119</v>
      </c>
      <c r="R85" s="101"/>
      <c r="S85" s="102"/>
    </row>
    <row r="86" spans="1:19" ht="45" customHeight="1" thickBot="1" x14ac:dyDescent="0.25">
      <c r="A86" s="166">
        <v>67</v>
      </c>
      <c r="B86" s="56" t="s">
        <v>121</v>
      </c>
      <c r="C86" s="43">
        <v>49</v>
      </c>
      <c r="D86" s="55" t="s">
        <v>107</v>
      </c>
      <c r="E86" s="98" t="s">
        <v>65</v>
      </c>
      <c r="F86" s="73">
        <v>0</v>
      </c>
      <c r="G86" s="73">
        <v>0</v>
      </c>
      <c r="H86" s="73">
        <v>0</v>
      </c>
      <c r="I86" s="73">
        <v>0</v>
      </c>
      <c r="J86" s="73">
        <v>0</v>
      </c>
      <c r="K86" s="92">
        <f>F86/1.05</f>
        <v>0</v>
      </c>
      <c r="L86" s="92">
        <f>G86/1.05</f>
        <v>0</v>
      </c>
      <c r="M86" s="92">
        <f>H86/1.05</f>
        <v>0</v>
      </c>
      <c r="N86" s="92">
        <f>I86/1.05</f>
        <v>0</v>
      </c>
      <c r="O86" s="92">
        <f>J86/1.05</f>
        <v>0</v>
      </c>
      <c r="P86" s="130">
        <f t="shared" si="49"/>
        <v>0</v>
      </c>
      <c r="Q86" s="100" t="s">
        <v>119</v>
      </c>
      <c r="R86" s="104"/>
      <c r="S86" s="108"/>
    </row>
    <row r="87" spans="1:19" ht="33" customHeight="1" thickBot="1" x14ac:dyDescent="0.25">
      <c r="A87" s="166">
        <v>68</v>
      </c>
      <c r="B87" s="56" t="s">
        <v>122</v>
      </c>
      <c r="C87" s="43">
        <v>50</v>
      </c>
      <c r="D87" s="55" t="s">
        <v>161</v>
      </c>
      <c r="E87" s="98" t="s">
        <v>66</v>
      </c>
      <c r="F87" s="73">
        <v>78000</v>
      </c>
      <c r="G87" s="73">
        <v>0</v>
      </c>
      <c r="H87" s="73">
        <v>0</v>
      </c>
      <c r="I87" s="73">
        <v>0</v>
      </c>
      <c r="J87" s="73">
        <v>0</v>
      </c>
      <c r="K87" s="92">
        <f>F87/1.19</f>
        <v>65546.218487394959</v>
      </c>
      <c r="L87" s="92">
        <f>G87</f>
        <v>0</v>
      </c>
      <c r="M87" s="92">
        <f>H87</f>
        <v>0</v>
      </c>
      <c r="N87" s="92">
        <f>I87</f>
        <v>0</v>
      </c>
      <c r="O87" s="92">
        <f>J87</f>
        <v>0</v>
      </c>
      <c r="P87" s="130">
        <f t="shared" si="49"/>
        <v>65546.218487394959</v>
      </c>
      <c r="Q87" s="100" t="s">
        <v>119</v>
      </c>
      <c r="R87" s="104" t="s">
        <v>222</v>
      </c>
      <c r="S87" s="108" t="s">
        <v>247</v>
      </c>
    </row>
    <row r="88" spans="1:19" ht="30.75" customHeight="1" thickBot="1" x14ac:dyDescent="0.25">
      <c r="A88" s="166">
        <v>69</v>
      </c>
      <c r="B88" s="98" t="s">
        <v>130</v>
      </c>
      <c r="C88" s="43">
        <v>51</v>
      </c>
      <c r="D88" s="55" t="s">
        <v>67</v>
      </c>
      <c r="E88" s="98" t="s">
        <v>68</v>
      </c>
      <c r="F88" s="73">
        <v>70000</v>
      </c>
      <c r="G88" s="73">
        <v>0</v>
      </c>
      <c r="H88" s="73">
        <v>0</v>
      </c>
      <c r="I88" s="73">
        <v>0</v>
      </c>
      <c r="J88" s="73">
        <v>0</v>
      </c>
      <c r="K88" s="92">
        <f>F88/1.19</f>
        <v>58823.529411764706</v>
      </c>
      <c r="L88" s="92">
        <f t="shared" ref="L88:O89" si="52">G88/1.19</f>
        <v>0</v>
      </c>
      <c r="M88" s="92">
        <f t="shared" si="52"/>
        <v>0</v>
      </c>
      <c r="N88" s="92">
        <f t="shared" si="52"/>
        <v>0</v>
      </c>
      <c r="O88" s="92">
        <f t="shared" si="52"/>
        <v>0</v>
      </c>
      <c r="P88" s="130">
        <f t="shared" si="49"/>
        <v>58823.529411764706</v>
      </c>
      <c r="Q88" s="100" t="s">
        <v>119</v>
      </c>
      <c r="R88" s="104" t="s">
        <v>222</v>
      </c>
      <c r="S88" s="104" t="s">
        <v>252</v>
      </c>
    </row>
    <row r="89" spans="1:19" ht="31.5" customHeight="1" thickBot="1" x14ac:dyDescent="0.25">
      <c r="A89" s="166">
        <v>70</v>
      </c>
      <c r="B89" s="98" t="s">
        <v>130</v>
      </c>
      <c r="C89" s="43">
        <v>52</v>
      </c>
      <c r="D89" s="55" t="s">
        <v>69</v>
      </c>
      <c r="E89" s="98" t="s">
        <v>70</v>
      </c>
      <c r="F89" s="73">
        <v>0</v>
      </c>
      <c r="G89" s="73">
        <v>0</v>
      </c>
      <c r="H89" s="73">
        <v>0</v>
      </c>
      <c r="I89" s="73">
        <v>0</v>
      </c>
      <c r="J89" s="73">
        <v>0</v>
      </c>
      <c r="K89" s="92">
        <f>F89/1.19</f>
        <v>0</v>
      </c>
      <c r="L89" s="92">
        <f t="shared" si="52"/>
        <v>0</v>
      </c>
      <c r="M89" s="92">
        <f t="shared" si="52"/>
        <v>0</v>
      </c>
      <c r="N89" s="92">
        <f t="shared" si="52"/>
        <v>0</v>
      </c>
      <c r="O89" s="92">
        <f t="shared" si="52"/>
        <v>0</v>
      </c>
      <c r="P89" s="130">
        <f t="shared" si="49"/>
        <v>0</v>
      </c>
      <c r="Q89" s="100" t="s">
        <v>119</v>
      </c>
      <c r="R89" s="104"/>
      <c r="S89" s="108"/>
    </row>
    <row r="90" spans="1:19" ht="24" customHeight="1" thickBot="1" x14ac:dyDescent="0.25">
      <c r="A90" s="166">
        <v>71</v>
      </c>
      <c r="B90" s="98"/>
      <c r="C90" s="43"/>
      <c r="D90" s="55" t="s">
        <v>71</v>
      </c>
      <c r="E90" s="98"/>
      <c r="F90" s="73">
        <f>SUM(F88:F89)</f>
        <v>70000</v>
      </c>
      <c r="G90" s="73">
        <f t="shared" ref="G90:H90" si="53">SUM(G88:G89)</f>
        <v>0</v>
      </c>
      <c r="H90" s="73">
        <f t="shared" si="53"/>
        <v>0</v>
      </c>
      <c r="I90" s="73">
        <f>SUM(I88:I89)</f>
        <v>0</v>
      </c>
      <c r="J90" s="73">
        <f>SUM(J88:J89)</f>
        <v>0</v>
      </c>
      <c r="K90" s="92">
        <f>SUM(K88:K89)</f>
        <v>58823.529411764706</v>
      </c>
      <c r="L90" s="92">
        <f t="shared" ref="L90:M90" si="54">SUM(L88:L89)</f>
        <v>0</v>
      </c>
      <c r="M90" s="92">
        <f t="shared" si="54"/>
        <v>0</v>
      </c>
      <c r="N90" s="92">
        <f>SUM(N88:N89)</f>
        <v>0</v>
      </c>
      <c r="O90" s="92">
        <f>SUM(O88:O89)</f>
        <v>0</v>
      </c>
      <c r="P90" s="130">
        <f t="shared" si="49"/>
        <v>58823.529411764706</v>
      </c>
      <c r="Q90" s="105"/>
      <c r="R90" s="133"/>
      <c r="S90" s="134"/>
    </row>
    <row r="91" spans="1:19" ht="29.25" customHeight="1" thickBot="1" x14ac:dyDescent="0.25">
      <c r="A91" s="166">
        <v>72</v>
      </c>
      <c r="B91" s="98"/>
      <c r="C91" s="43"/>
      <c r="D91" s="55" t="s">
        <v>72</v>
      </c>
      <c r="E91" s="98"/>
      <c r="F91" s="135"/>
      <c r="G91" s="45"/>
      <c r="H91" s="45"/>
      <c r="I91" s="45"/>
      <c r="J91" s="45"/>
      <c r="K91" s="92"/>
      <c r="L91" s="92"/>
      <c r="M91" s="92"/>
      <c r="N91" s="92"/>
      <c r="O91" s="92"/>
      <c r="P91" s="130"/>
      <c r="Q91" s="105"/>
      <c r="R91" s="133"/>
      <c r="S91" s="134"/>
    </row>
    <row r="92" spans="1:19" ht="36" customHeight="1" thickBot="1" x14ac:dyDescent="0.25">
      <c r="A92" s="166">
        <v>73</v>
      </c>
      <c r="B92" s="98" t="s">
        <v>73</v>
      </c>
      <c r="C92" s="43">
        <v>53</v>
      </c>
      <c r="D92" s="55" t="s">
        <v>143</v>
      </c>
      <c r="E92" s="98" t="s">
        <v>163</v>
      </c>
      <c r="F92" s="73">
        <v>97600</v>
      </c>
      <c r="G92" s="73">
        <v>0</v>
      </c>
      <c r="H92" s="73">
        <v>10200</v>
      </c>
      <c r="I92" s="73">
        <v>0</v>
      </c>
      <c r="J92" s="73">
        <v>0</v>
      </c>
      <c r="K92" s="92">
        <f t="shared" ref="K92:O94" si="55">F92/1.19</f>
        <v>82016.806722689085</v>
      </c>
      <c r="L92" s="92">
        <f t="shared" si="55"/>
        <v>0</v>
      </c>
      <c r="M92" s="92">
        <f t="shared" si="55"/>
        <v>8571.4285714285725</v>
      </c>
      <c r="N92" s="92">
        <f t="shared" si="55"/>
        <v>0</v>
      </c>
      <c r="O92" s="92">
        <f t="shared" si="55"/>
        <v>0</v>
      </c>
      <c r="P92" s="130">
        <f>K92+L92+M92+N92+O92</f>
        <v>90588.23529411765</v>
      </c>
      <c r="Q92" s="100" t="s">
        <v>119</v>
      </c>
      <c r="R92" s="104" t="s">
        <v>222</v>
      </c>
      <c r="S92" s="104" t="s">
        <v>240</v>
      </c>
    </row>
    <row r="93" spans="1:19" s="13" customFormat="1" ht="37.5" customHeight="1" thickBot="1" x14ac:dyDescent="0.25">
      <c r="A93" s="166">
        <v>74</v>
      </c>
      <c r="B93" s="98" t="s">
        <v>73</v>
      </c>
      <c r="C93" s="43">
        <v>54</v>
      </c>
      <c r="D93" s="55" t="s">
        <v>197</v>
      </c>
      <c r="E93" s="98" t="s">
        <v>66</v>
      </c>
      <c r="F93" s="73">
        <v>20000</v>
      </c>
      <c r="G93" s="73">
        <v>0</v>
      </c>
      <c r="H93" s="73">
        <v>0</v>
      </c>
      <c r="I93" s="73">
        <v>7000</v>
      </c>
      <c r="J93" s="73">
        <v>0</v>
      </c>
      <c r="K93" s="92">
        <f t="shared" si="55"/>
        <v>16806.722689075632</v>
      </c>
      <c r="L93" s="92">
        <f t="shared" si="55"/>
        <v>0</v>
      </c>
      <c r="M93" s="92">
        <f t="shared" si="55"/>
        <v>0</v>
      </c>
      <c r="N93" s="92">
        <f t="shared" si="55"/>
        <v>5882.3529411764712</v>
      </c>
      <c r="O93" s="92">
        <f t="shared" si="55"/>
        <v>0</v>
      </c>
      <c r="P93" s="130">
        <f>K93+N93</f>
        <v>22689.075630252104</v>
      </c>
      <c r="Q93" s="100" t="s">
        <v>119</v>
      </c>
      <c r="R93" s="104" t="s">
        <v>241</v>
      </c>
      <c r="S93" s="136" t="s">
        <v>315</v>
      </c>
    </row>
    <row r="94" spans="1:19" s="51" customFormat="1" ht="32.25" customHeight="1" thickBot="1" x14ac:dyDescent="0.25">
      <c r="A94" s="261">
        <v>75</v>
      </c>
      <c r="B94" s="263" t="s">
        <v>73</v>
      </c>
      <c r="C94" s="261">
        <v>54.1</v>
      </c>
      <c r="D94" s="55" t="s">
        <v>313</v>
      </c>
      <c r="E94" s="263" t="s">
        <v>314</v>
      </c>
      <c r="F94" s="262">
        <v>45000</v>
      </c>
      <c r="G94" s="262">
        <v>0</v>
      </c>
      <c r="H94" s="262">
        <v>0</v>
      </c>
      <c r="I94" s="262">
        <v>0</v>
      </c>
      <c r="J94" s="262">
        <v>0</v>
      </c>
      <c r="K94" s="259">
        <f t="shared" si="55"/>
        <v>37815.126050420171</v>
      </c>
      <c r="L94" s="259">
        <f t="shared" ref="L94" si="56">G94/1.19</f>
        <v>0</v>
      </c>
      <c r="M94" s="259">
        <f t="shared" ref="M94" si="57">H94/1.19</f>
        <v>0</v>
      </c>
      <c r="N94" s="259">
        <f t="shared" ref="N94" si="58">I94/1.19</f>
        <v>0</v>
      </c>
      <c r="O94" s="259">
        <f t="shared" ref="O94" si="59">J94/1.19</f>
        <v>0</v>
      </c>
      <c r="P94" s="130">
        <f>K94+N94</f>
        <v>37815.126050420171</v>
      </c>
      <c r="Q94" s="260" t="s">
        <v>119</v>
      </c>
      <c r="R94" s="104" t="s">
        <v>241</v>
      </c>
      <c r="S94" s="136" t="s">
        <v>315</v>
      </c>
    </row>
    <row r="95" spans="1:19" ht="28.5" customHeight="1" thickBot="1" x14ac:dyDescent="0.25">
      <c r="A95" s="261">
        <v>76</v>
      </c>
      <c r="B95" s="98"/>
      <c r="C95" s="43"/>
      <c r="D95" s="78" t="s">
        <v>210</v>
      </c>
      <c r="E95" s="98"/>
      <c r="F95" s="73">
        <f>SUM(F92:F94)</f>
        <v>162600</v>
      </c>
      <c r="G95" s="73">
        <f>SUM(G92:G94)</f>
        <v>0</v>
      </c>
      <c r="H95" s="73">
        <f>SUM(H92:H94)</f>
        <v>10200</v>
      </c>
      <c r="I95" s="73">
        <f>SUM(I92:I94)</f>
        <v>7000</v>
      </c>
      <c r="J95" s="73">
        <v>0</v>
      </c>
      <c r="K95" s="92">
        <f>K92+K93+K94</f>
        <v>136638.65546218489</v>
      </c>
      <c r="L95" s="92">
        <f t="shared" ref="L95:O95" si="60">SUM(L92:L93)</f>
        <v>0</v>
      </c>
      <c r="M95" s="92">
        <f>SUM(M92:M93)</f>
        <v>8571.4285714285725</v>
      </c>
      <c r="N95" s="92">
        <f>SUM(N92:N93)</f>
        <v>5882.3529411764712</v>
      </c>
      <c r="O95" s="92">
        <f t="shared" si="60"/>
        <v>0</v>
      </c>
      <c r="P95" s="130">
        <f>P92+P93+P94</f>
        <v>151092.43697478992</v>
      </c>
      <c r="Q95" s="105"/>
      <c r="R95" s="118"/>
      <c r="S95" s="119"/>
    </row>
    <row r="96" spans="1:19" ht="25.5" customHeight="1" thickBot="1" x14ac:dyDescent="0.25">
      <c r="A96" s="261">
        <v>77</v>
      </c>
      <c r="B96" s="98"/>
      <c r="C96" s="43"/>
      <c r="D96" s="55" t="s">
        <v>131</v>
      </c>
      <c r="E96" s="98"/>
      <c r="F96" s="73"/>
      <c r="G96" s="45"/>
      <c r="H96" s="45"/>
      <c r="I96" s="45"/>
      <c r="J96" s="45"/>
      <c r="K96" s="92">
        <f t="shared" ref="K96:O96" si="61">K19+K21+K23+K26+K30+K34+K37+K43+K67+K71+K76+K81+K85+K86+K87+K90+K95</f>
        <v>1580149.101842572</v>
      </c>
      <c r="L96" s="92">
        <f t="shared" si="61"/>
        <v>160407.8328579138</v>
      </c>
      <c r="M96" s="92">
        <f t="shared" si="61"/>
        <v>513889.84658083419</v>
      </c>
      <c r="N96" s="92">
        <f t="shared" si="61"/>
        <v>27769.639966078179</v>
      </c>
      <c r="O96" s="92">
        <f t="shared" si="61"/>
        <v>110970.62678282322</v>
      </c>
      <c r="P96" s="92">
        <f>P19+P21+P23+P26+P30+P34+P37+P43+P67+P71+P76+P81+P85+P86+P87+P90+P95</f>
        <v>2393187.0480302214</v>
      </c>
      <c r="Q96" s="105"/>
      <c r="R96" s="118"/>
      <c r="S96" s="119"/>
    </row>
    <row r="97" spans="1:37" ht="21.75" customHeight="1" thickBot="1" x14ac:dyDescent="0.25">
      <c r="A97" s="261">
        <v>78</v>
      </c>
      <c r="B97" s="43"/>
      <c r="C97" s="43"/>
      <c r="D97" s="55" t="s">
        <v>103</v>
      </c>
      <c r="E97" s="98"/>
      <c r="F97" s="73"/>
      <c r="G97" s="45"/>
      <c r="H97" s="45"/>
      <c r="I97" s="45"/>
      <c r="J97" s="45"/>
      <c r="K97" s="92"/>
      <c r="L97" s="92"/>
      <c r="M97" s="92"/>
      <c r="N97" s="92"/>
      <c r="O97" s="92"/>
      <c r="P97" s="130"/>
      <c r="Q97" s="105"/>
      <c r="R97" s="111"/>
      <c r="S97" s="112"/>
    </row>
    <row r="98" spans="1:37" s="50" customFormat="1" ht="63.75" customHeight="1" thickBot="1" x14ac:dyDescent="0.25">
      <c r="A98" s="261">
        <v>79</v>
      </c>
      <c r="B98" s="43" t="s">
        <v>190</v>
      </c>
      <c r="C98" s="43">
        <v>55</v>
      </c>
      <c r="D98" s="55" t="s">
        <v>311</v>
      </c>
      <c r="E98" s="137" t="s">
        <v>191</v>
      </c>
      <c r="F98" s="73">
        <v>155000</v>
      </c>
      <c r="G98" s="73"/>
      <c r="H98" s="73"/>
      <c r="I98" s="73"/>
      <c r="J98" s="73"/>
      <c r="K98" s="92">
        <f t="shared" ref="K98:O100" si="62">F98/1.19</f>
        <v>130252.10084033613</v>
      </c>
      <c r="L98" s="92">
        <f t="shared" si="62"/>
        <v>0</v>
      </c>
      <c r="M98" s="92">
        <f t="shared" si="62"/>
        <v>0</v>
      </c>
      <c r="N98" s="92">
        <f t="shared" si="62"/>
        <v>0</v>
      </c>
      <c r="O98" s="92">
        <f t="shared" si="62"/>
        <v>0</v>
      </c>
      <c r="P98" s="130">
        <f>K98+L98+M98+N98+O98</f>
        <v>130252.10084033613</v>
      </c>
      <c r="Q98" s="100" t="s">
        <v>119</v>
      </c>
      <c r="R98" s="104" t="s">
        <v>241</v>
      </c>
      <c r="S98" s="104" t="s">
        <v>315</v>
      </c>
    </row>
    <row r="99" spans="1:37" s="39" customFormat="1" ht="93.75" customHeight="1" thickBot="1" x14ac:dyDescent="0.25">
      <c r="A99" s="261">
        <v>80</v>
      </c>
      <c r="B99" s="43" t="s">
        <v>190</v>
      </c>
      <c r="C99" s="43">
        <v>56</v>
      </c>
      <c r="D99" s="55" t="s">
        <v>312</v>
      </c>
      <c r="E99" s="137" t="s">
        <v>192</v>
      </c>
      <c r="F99" s="73">
        <v>80000</v>
      </c>
      <c r="G99" s="73"/>
      <c r="H99" s="73"/>
      <c r="I99" s="73"/>
      <c r="J99" s="73"/>
      <c r="K99" s="92">
        <f t="shared" si="62"/>
        <v>67226.890756302528</v>
      </c>
      <c r="L99" s="92">
        <f t="shared" si="62"/>
        <v>0</v>
      </c>
      <c r="M99" s="92">
        <f t="shared" si="62"/>
        <v>0</v>
      </c>
      <c r="N99" s="92">
        <f t="shared" si="62"/>
        <v>0</v>
      </c>
      <c r="O99" s="92">
        <f t="shared" si="62"/>
        <v>0</v>
      </c>
      <c r="P99" s="130">
        <f t="shared" ref="P99:P100" si="63">K99+L99+M99+N99+O99</f>
        <v>67226.890756302528</v>
      </c>
      <c r="Q99" s="100" t="s">
        <v>119</v>
      </c>
      <c r="R99" s="104" t="s">
        <v>222</v>
      </c>
      <c r="S99" s="104" t="s">
        <v>240</v>
      </c>
    </row>
    <row r="100" spans="1:37" s="39" customFormat="1" ht="27" customHeight="1" thickBot="1" x14ac:dyDescent="0.25">
      <c r="A100" s="261">
        <v>81</v>
      </c>
      <c r="B100" s="43"/>
      <c r="C100" s="43"/>
      <c r="D100" s="78" t="s">
        <v>211</v>
      </c>
      <c r="E100" s="98"/>
      <c r="F100" s="73">
        <f>SUM(F98:F99)</f>
        <v>235000</v>
      </c>
      <c r="G100" s="73"/>
      <c r="H100" s="73"/>
      <c r="I100" s="73"/>
      <c r="J100" s="73"/>
      <c r="K100" s="92">
        <f t="shared" si="62"/>
        <v>197478.99159663866</v>
      </c>
      <c r="L100" s="92">
        <f t="shared" si="62"/>
        <v>0</v>
      </c>
      <c r="M100" s="92">
        <f t="shared" si="62"/>
        <v>0</v>
      </c>
      <c r="N100" s="92">
        <f t="shared" si="62"/>
        <v>0</v>
      </c>
      <c r="O100" s="92">
        <f t="shared" si="62"/>
        <v>0</v>
      </c>
      <c r="P100" s="130">
        <f t="shared" si="63"/>
        <v>197478.99159663866</v>
      </c>
      <c r="Q100" s="100"/>
      <c r="R100" s="138"/>
      <c r="S100" s="102"/>
    </row>
    <row r="101" spans="1:37" ht="34.5" customHeight="1" thickBot="1" x14ac:dyDescent="0.25">
      <c r="A101" s="261">
        <v>82</v>
      </c>
      <c r="B101" s="43"/>
      <c r="C101" s="43"/>
      <c r="D101" s="55" t="s">
        <v>76</v>
      </c>
      <c r="E101" s="98"/>
      <c r="F101" s="73"/>
      <c r="G101" s="45"/>
      <c r="H101" s="45"/>
      <c r="I101" s="45"/>
      <c r="J101" s="45"/>
      <c r="K101" s="92"/>
      <c r="L101" s="92"/>
      <c r="M101" s="92"/>
      <c r="N101" s="92"/>
      <c r="O101" s="92"/>
      <c r="P101" s="130"/>
      <c r="Q101" s="105"/>
      <c r="R101" s="111"/>
      <c r="S101" s="112"/>
    </row>
    <row r="102" spans="1:37" ht="33" customHeight="1" thickBot="1" x14ac:dyDescent="0.25">
      <c r="A102" s="261">
        <v>83</v>
      </c>
      <c r="B102" s="43" t="s">
        <v>77</v>
      </c>
      <c r="C102" s="43">
        <v>57</v>
      </c>
      <c r="D102" s="55" t="s">
        <v>193</v>
      </c>
      <c r="E102" s="98" t="s">
        <v>104</v>
      </c>
      <c r="F102" s="73">
        <v>20000</v>
      </c>
      <c r="G102" s="73">
        <v>0</v>
      </c>
      <c r="H102" s="73">
        <v>0</v>
      </c>
      <c r="I102" s="73">
        <v>0</v>
      </c>
      <c r="J102" s="73"/>
      <c r="K102" s="92">
        <f t="shared" ref="K102:O103" si="64">F102/1.19</f>
        <v>16806.722689075632</v>
      </c>
      <c r="L102" s="92">
        <f t="shared" si="64"/>
        <v>0</v>
      </c>
      <c r="M102" s="92">
        <f t="shared" si="64"/>
        <v>0</v>
      </c>
      <c r="N102" s="92">
        <f t="shared" si="64"/>
        <v>0</v>
      </c>
      <c r="O102" s="92">
        <f t="shared" si="64"/>
        <v>0</v>
      </c>
      <c r="P102" s="130">
        <f>K102</f>
        <v>16806.722689075632</v>
      </c>
      <c r="Q102" s="319" t="s">
        <v>119</v>
      </c>
      <c r="R102" s="320" t="s">
        <v>223</v>
      </c>
      <c r="S102" s="320" t="s">
        <v>248</v>
      </c>
    </row>
    <row r="103" spans="1:37" ht="30.75" customHeight="1" thickBot="1" x14ac:dyDescent="0.25">
      <c r="A103" s="261">
        <v>84</v>
      </c>
      <c r="B103" s="43" t="s">
        <v>77</v>
      </c>
      <c r="C103" s="43">
        <v>58</v>
      </c>
      <c r="D103" s="55" t="s">
        <v>194</v>
      </c>
      <c r="E103" s="98" t="s">
        <v>170</v>
      </c>
      <c r="F103" s="73">
        <v>2000</v>
      </c>
      <c r="G103" s="73">
        <v>0</v>
      </c>
      <c r="H103" s="73">
        <v>0</v>
      </c>
      <c r="I103" s="73">
        <v>0</v>
      </c>
      <c r="J103" s="73"/>
      <c r="K103" s="92">
        <f t="shared" si="64"/>
        <v>1680.6722689075632</v>
      </c>
      <c r="L103" s="92">
        <f t="shared" si="64"/>
        <v>0</v>
      </c>
      <c r="M103" s="92">
        <f t="shared" si="64"/>
        <v>0</v>
      </c>
      <c r="N103" s="92">
        <f t="shared" si="64"/>
        <v>0</v>
      </c>
      <c r="O103" s="92">
        <f t="shared" si="64"/>
        <v>0</v>
      </c>
      <c r="P103" s="130">
        <f>K103</f>
        <v>1680.6722689075632</v>
      </c>
      <c r="Q103" s="319"/>
      <c r="R103" s="320"/>
      <c r="S103" s="320"/>
    </row>
    <row r="104" spans="1:37" ht="29.25" customHeight="1" thickBot="1" x14ac:dyDescent="0.25">
      <c r="A104" s="261">
        <v>85</v>
      </c>
      <c r="B104" s="43"/>
      <c r="C104" s="43"/>
      <c r="D104" s="55" t="s">
        <v>78</v>
      </c>
      <c r="E104" s="98"/>
      <c r="F104" s="73">
        <f t="shared" ref="F104:I104" si="65">SUM(F102:F103)</f>
        <v>22000</v>
      </c>
      <c r="G104" s="73">
        <f t="shared" si="65"/>
        <v>0</v>
      </c>
      <c r="H104" s="73">
        <f t="shared" si="65"/>
        <v>0</v>
      </c>
      <c r="I104" s="73">
        <f t="shared" si="65"/>
        <v>0</v>
      </c>
      <c r="J104" s="73"/>
      <c r="K104" s="92">
        <f t="shared" ref="K104:N104" si="66">SUM(K102:K103)</f>
        <v>18487.394957983197</v>
      </c>
      <c r="L104" s="92">
        <f t="shared" si="66"/>
        <v>0</v>
      </c>
      <c r="M104" s="92">
        <f t="shared" si="66"/>
        <v>0</v>
      </c>
      <c r="N104" s="92">
        <f t="shared" si="66"/>
        <v>0</v>
      </c>
      <c r="O104" s="92">
        <f>SUM(O102:O103)</f>
        <v>0</v>
      </c>
      <c r="P104" s="130">
        <f>SUM(P102:P103)</f>
        <v>18487.394957983197</v>
      </c>
      <c r="Q104" s="105"/>
      <c r="R104" s="118"/>
      <c r="S104" s="119"/>
    </row>
    <row r="105" spans="1:37" ht="30.75" customHeight="1" thickBot="1" x14ac:dyDescent="0.25">
      <c r="A105" s="261">
        <v>86</v>
      </c>
      <c r="B105" s="43"/>
      <c r="C105" s="43"/>
      <c r="D105" s="66" t="s">
        <v>79</v>
      </c>
      <c r="E105" s="98"/>
      <c r="F105" s="44"/>
      <c r="G105" s="44"/>
      <c r="H105" s="44"/>
      <c r="I105" s="44"/>
      <c r="J105" s="44"/>
      <c r="K105" s="92">
        <f>K96+K100+K104</f>
        <v>1796115.4883971938</v>
      </c>
      <c r="L105" s="92">
        <f t="shared" ref="L105:P105" si="67">L96+L100+L104</f>
        <v>160407.8328579138</v>
      </c>
      <c r="M105" s="92">
        <f t="shared" si="67"/>
        <v>513889.84658083419</v>
      </c>
      <c r="N105" s="92">
        <f t="shared" si="67"/>
        <v>27769.639966078179</v>
      </c>
      <c r="O105" s="92">
        <f t="shared" si="67"/>
        <v>110970.62678282322</v>
      </c>
      <c r="P105" s="92">
        <f t="shared" si="67"/>
        <v>2609153.4345848435</v>
      </c>
      <c r="Q105" s="105"/>
      <c r="R105" s="111"/>
      <c r="S105" s="112"/>
    </row>
    <row r="106" spans="1:37" s="9" customFormat="1" ht="26.25" customHeight="1" thickBot="1" x14ac:dyDescent="0.25">
      <c r="A106" s="261">
        <v>87</v>
      </c>
      <c r="B106" s="43"/>
      <c r="C106" s="43"/>
      <c r="D106" s="66" t="s">
        <v>200</v>
      </c>
      <c r="E106" s="98"/>
      <c r="F106" s="92" t="s">
        <v>144</v>
      </c>
      <c r="G106" s="73"/>
      <c r="H106" s="73"/>
      <c r="I106" s="73"/>
      <c r="J106" s="73"/>
      <c r="K106" s="92"/>
      <c r="L106" s="92"/>
      <c r="M106" s="92"/>
      <c r="N106" s="92"/>
      <c r="O106" s="92"/>
      <c r="P106" s="130"/>
      <c r="Q106" s="105"/>
      <c r="R106" s="111"/>
      <c r="S106" s="112"/>
      <c r="T106" s="8"/>
      <c r="U106" s="8"/>
      <c r="V106" s="8"/>
      <c r="W106" s="8"/>
      <c r="X106" s="8"/>
      <c r="Y106" s="8"/>
      <c r="Z106" s="8"/>
      <c r="AA106" s="8"/>
      <c r="AB106" s="8"/>
      <c r="AC106" s="8"/>
      <c r="AD106" s="8"/>
      <c r="AE106" s="8"/>
      <c r="AF106" s="8"/>
      <c r="AG106" s="8"/>
      <c r="AH106" s="8"/>
      <c r="AI106" s="8"/>
      <c r="AJ106" s="8"/>
      <c r="AK106" s="8"/>
    </row>
    <row r="107" spans="1:37" ht="38.25" customHeight="1" thickBot="1" x14ac:dyDescent="0.25">
      <c r="A107" s="261">
        <v>88</v>
      </c>
      <c r="B107" s="43" t="s">
        <v>80</v>
      </c>
      <c r="C107" s="43">
        <v>59</v>
      </c>
      <c r="D107" s="55" t="s">
        <v>81</v>
      </c>
      <c r="E107" s="98" t="s">
        <v>82</v>
      </c>
      <c r="F107" s="73">
        <v>30000</v>
      </c>
      <c r="G107" s="73">
        <v>0</v>
      </c>
      <c r="H107" s="73">
        <v>0</v>
      </c>
      <c r="I107" s="73">
        <v>0</v>
      </c>
      <c r="J107" s="73">
        <v>0</v>
      </c>
      <c r="K107" s="92">
        <f>F107/1.09</f>
        <v>27522.935779816511</v>
      </c>
      <c r="L107" s="92">
        <f>G107/1.09</f>
        <v>0</v>
      </c>
      <c r="M107" s="92">
        <f>H107/1.09</f>
        <v>0</v>
      </c>
      <c r="N107" s="92">
        <f>I107/1.09</f>
        <v>0</v>
      </c>
      <c r="O107" s="92">
        <f>J107/1.09</f>
        <v>0</v>
      </c>
      <c r="P107" s="130">
        <f>K107</f>
        <v>27522.935779816511</v>
      </c>
      <c r="Q107" s="319" t="s">
        <v>167</v>
      </c>
      <c r="R107" s="320" t="s">
        <v>239</v>
      </c>
      <c r="S107" s="322" t="s">
        <v>241</v>
      </c>
    </row>
    <row r="108" spans="1:37" ht="24" customHeight="1" thickBot="1" x14ac:dyDescent="0.25">
      <c r="A108" s="261">
        <v>89</v>
      </c>
      <c r="B108" s="43" t="s">
        <v>55</v>
      </c>
      <c r="C108" s="43">
        <v>60</v>
      </c>
      <c r="D108" s="55" t="s">
        <v>105</v>
      </c>
      <c r="E108" s="98" t="s">
        <v>83</v>
      </c>
      <c r="F108" s="73">
        <v>42000</v>
      </c>
      <c r="G108" s="73">
        <v>0</v>
      </c>
      <c r="H108" s="73">
        <v>0</v>
      </c>
      <c r="I108" s="73">
        <v>0</v>
      </c>
      <c r="J108" s="73">
        <v>0</v>
      </c>
      <c r="K108" s="92">
        <f>F108/1.19</f>
        <v>35294.117647058825</v>
      </c>
      <c r="L108" s="92">
        <f t="shared" ref="L108:O109" si="68">G108/1.09</f>
        <v>0</v>
      </c>
      <c r="M108" s="92">
        <f t="shared" si="68"/>
        <v>0</v>
      </c>
      <c r="N108" s="92">
        <f t="shared" si="68"/>
        <v>0</v>
      </c>
      <c r="O108" s="92">
        <f t="shared" si="68"/>
        <v>0</v>
      </c>
      <c r="P108" s="130">
        <f>K108</f>
        <v>35294.117647058825</v>
      </c>
      <c r="Q108" s="336"/>
      <c r="R108" s="320"/>
      <c r="S108" s="322"/>
    </row>
    <row r="109" spans="1:37" ht="24" customHeight="1" thickBot="1" x14ac:dyDescent="0.25">
      <c r="A109" s="261">
        <v>90</v>
      </c>
      <c r="B109" s="43" t="s">
        <v>56</v>
      </c>
      <c r="C109" s="43">
        <v>61</v>
      </c>
      <c r="D109" s="55" t="s">
        <v>84</v>
      </c>
      <c r="E109" s="98" t="s">
        <v>13</v>
      </c>
      <c r="F109" s="73">
        <v>8000</v>
      </c>
      <c r="G109" s="73">
        <v>0</v>
      </c>
      <c r="H109" s="73">
        <v>0</v>
      </c>
      <c r="I109" s="73">
        <v>0</v>
      </c>
      <c r="J109" s="73">
        <v>0</v>
      </c>
      <c r="K109" s="92">
        <f>F109/1.19</f>
        <v>6722.6890756302528</v>
      </c>
      <c r="L109" s="92">
        <f t="shared" si="68"/>
        <v>0</v>
      </c>
      <c r="M109" s="92">
        <f t="shared" si="68"/>
        <v>0</v>
      </c>
      <c r="N109" s="92">
        <f t="shared" si="68"/>
        <v>0</v>
      </c>
      <c r="O109" s="92">
        <f t="shared" si="68"/>
        <v>0</v>
      </c>
      <c r="P109" s="130">
        <f>K109</f>
        <v>6722.6890756302528</v>
      </c>
      <c r="Q109" s="336"/>
      <c r="R109" s="320"/>
      <c r="S109" s="322"/>
    </row>
    <row r="110" spans="1:37" ht="27.75" customHeight="1" thickBot="1" x14ac:dyDescent="0.25">
      <c r="A110" s="261">
        <v>91</v>
      </c>
      <c r="B110" s="63"/>
      <c r="C110" s="43"/>
      <c r="D110" s="55" t="s">
        <v>85</v>
      </c>
      <c r="E110" s="98"/>
      <c r="F110" s="73">
        <f t="shared" ref="F110:M110" si="69">SUM(F107:F109)</f>
        <v>80000</v>
      </c>
      <c r="G110" s="73">
        <f t="shared" si="69"/>
        <v>0</v>
      </c>
      <c r="H110" s="73">
        <f t="shared" si="69"/>
        <v>0</v>
      </c>
      <c r="I110" s="73">
        <f t="shared" si="69"/>
        <v>0</v>
      </c>
      <c r="J110" s="73">
        <f t="shared" si="69"/>
        <v>0</v>
      </c>
      <c r="K110" s="92">
        <f>SUM(K107:K109)</f>
        <v>69539.7425025056</v>
      </c>
      <c r="L110" s="92">
        <f t="shared" si="69"/>
        <v>0</v>
      </c>
      <c r="M110" s="92">
        <f t="shared" si="69"/>
        <v>0</v>
      </c>
      <c r="N110" s="92">
        <f>SUM(N107:N109)</f>
        <v>0</v>
      </c>
      <c r="O110" s="92">
        <f>SUM(O107:O109)</f>
        <v>0</v>
      </c>
      <c r="P110" s="130">
        <f>K110</f>
        <v>69539.7425025056</v>
      </c>
      <c r="Q110" s="105"/>
      <c r="R110" s="111"/>
      <c r="S110" s="112"/>
    </row>
    <row r="111" spans="1:37" s="41" customFormat="1" ht="27.75" customHeight="1" x14ac:dyDescent="0.2">
      <c r="A111" s="139"/>
      <c r="B111" s="140"/>
      <c r="C111" s="139"/>
      <c r="D111" s="141"/>
      <c r="E111" s="142"/>
      <c r="F111" s="143"/>
      <c r="G111" s="143"/>
      <c r="H111" s="143"/>
      <c r="I111" s="143"/>
      <c r="J111" s="143"/>
      <c r="K111" s="144"/>
      <c r="L111" s="144"/>
      <c r="M111" s="144"/>
      <c r="N111" s="144"/>
      <c r="O111" s="144"/>
      <c r="P111" s="145"/>
      <c r="Q111" s="144"/>
      <c r="R111" s="146"/>
      <c r="S111" s="147"/>
    </row>
    <row r="112" spans="1:37" x14ac:dyDescent="0.2">
      <c r="A112" s="147"/>
      <c r="B112" s="75"/>
      <c r="C112" s="75"/>
      <c r="D112" s="76"/>
      <c r="E112" s="148"/>
      <c r="F112" s="149"/>
      <c r="G112" s="150"/>
      <c r="H112" s="150"/>
      <c r="I112" s="150"/>
      <c r="J112" s="150"/>
      <c r="K112" s="151"/>
      <c r="L112" s="75"/>
      <c r="M112" s="75"/>
      <c r="N112" s="152"/>
      <c r="O112" s="152"/>
      <c r="P112" s="152"/>
      <c r="Q112" s="152"/>
      <c r="R112" s="153"/>
      <c r="S112" s="150"/>
    </row>
    <row r="113" spans="1:20" x14ac:dyDescent="0.25">
      <c r="A113" s="75"/>
      <c r="B113" s="75"/>
      <c r="C113" s="75"/>
      <c r="D113" s="76" t="s">
        <v>286</v>
      </c>
      <c r="E113" s="75"/>
      <c r="F113" s="75"/>
      <c r="G113" s="150"/>
      <c r="H113" s="150"/>
      <c r="I113" s="150"/>
      <c r="J113" s="150"/>
      <c r="K113" s="324" t="s">
        <v>288</v>
      </c>
      <c r="L113" s="324"/>
      <c r="M113" s="76"/>
      <c r="N113" s="155"/>
      <c r="O113" s="291" t="s">
        <v>287</v>
      </c>
      <c r="P113" s="291"/>
      <c r="Q113" s="157" t="s">
        <v>124</v>
      </c>
      <c r="R113" s="290" t="s">
        <v>291</v>
      </c>
      <c r="S113" s="290"/>
    </row>
    <row r="114" spans="1:20" ht="15.75" customHeight="1" x14ac:dyDescent="0.25">
      <c r="A114" s="287" t="s">
        <v>212</v>
      </c>
      <c r="B114" s="287"/>
      <c r="C114" s="287"/>
      <c r="D114" s="287"/>
      <c r="E114" s="323" t="s">
        <v>289</v>
      </c>
      <c r="F114" s="323"/>
      <c r="G114" s="323"/>
      <c r="H114" s="323"/>
      <c r="I114" s="323"/>
      <c r="J114" s="323"/>
      <c r="K114" s="323"/>
      <c r="L114" s="323"/>
      <c r="M114" s="323"/>
      <c r="N114" s="161" t="s">
        <v>290</v>
      </c>
      <c r="O114" s="161"/>
      <c r="P114" s="161"/>
      <c r="Q114" s="162"/>
      <c r="R114" s="289" t="s">
        <v>292</v>
      </c>
      <c r="S114" s="289"/>
    </row>
    <row r="115" spans="1:20" ht="15.75" customHeight="1" x14ac:dyDescent="0.25">
      <c r="A115" s="75"/>
      <c r="B115" s="287" t="s">
        <v>320</v>
      </c>
      <c r="C115" s="287"/>
      <c r="D115" s="287"/>
      <c r="E115" s="75"/>
      <c r="F115" s="163"/>
      <c r="G115" s="150"/>
      <c r="H115" s="150"/>
      <c r="I115" s="150"/>
      <c r="J115" s="150"/>
      <c r="K115" s="290" t="s">
        <v>106</v>
      </c>
      <c r="L115" s="290"/>
      <c r="M115" s="142"/>
      <c r="N115" s="164"/>
      <c r="O115" s="291" t="s">
        <v>271</v>
      </c>
      <c r="P115" s="291"/>
      <c r="Q115" s="165"/>
      <c r="R115" s="165"/>
      <c r="S115" s="150"/>
    </row>
    <row r="116" spans="1:20" ht="17.25" customHeight="1" x14ac:dyDescent="0.25">
      <c r="D116" s="14"/>
      <c r="E116" s="1"/>
      <c r="F116" s="15"/>
      <c r="L116" s="12"/>
      <c r="M116" s="12"/>
      <c r="N116" s="12"/>
      <c r="O116" s="12"/>
      <c r="P116" s="12"/>
      <c r="Q116" s="12"/>
      <c r="R116" s="337"/>
      <c r="S116" s="337"/>
      <c r="T116" s="16"/>
    </row>
  </sheetData>
  <mergeCells count="91">
    <mergeCell ref="R5:S5"/>
    <mergeCell ref="E2:N2"/>
    <mergeCell ref="D6:D8"/>
    <mergeCell ref="E6:E8"/>
    <mergeCell ref="C6:C8"/>
    <mergeCell ref="B6:B8"/>
    <mergeCell ref="R6:R8"/>
    <mergeCell ref="S6:S8"/>
    <mergeCell ref="N7:N8"/>
    <mergeCell ref="O7:O8"/>
    <mergeCell ref="P7:P8"/>
    <mergeCell ref="Q6:Q8"/>
    <mergeCell ref="R116:S116"/>
    <mergeCell ref="R113:S113"/>
    <mergeCell ref="A6:A8"/>
    <mergeCell ref="K7:K8"/>
    <mergeCell ref="L7:L8"/>
    <mergeCell ref="M7:M8"/>
    <mergeCell ref="B69:B70"/>
    <mergeCell ref="C69:C70"/>
    <mergeCell ref="D69:D70"/>
    <mergeCell ref="E69:E70"/>
    <mergeCell ref="F69:F70"/>
    <mergeCell ref="C9:C16"/>
    <mergeCell ref="B9:B16"/>
    <mergeCell ref="D9:D18"/>
    <mergeCell ref="M69:M70"/>
    <mergeCell ref="A9:A18"/>
    <mergeCell ref="A72:A73"/>
    <mergeCell ref="R107:R109"/>
    <mergeCell ref="R22:S24"/>
    <mergeCell ref="S72:S73"/>
    <mergeCell ref="I72:I73"/>
    <mergeCell ref="Q27:Q29"/>
    <mergeCell ref="P69:P70"/>
    <mergeCell ref="N69:N70"/>
    <mergeCell ref="Q107:Q109"/>
    <mergeCell ref="Q31:Q33"/>
    <mergeCell ref="L72:L73"/>
    <mergeCell ref="O69:O70"/>
    <mergeCell ref="O72:O73"/>
    <mergeCell ref="Q72:Q73"/>
    <mergeCell ref="R102:R103"/>
    <mergeCell ref="J72:J73"/>
    <mergeCell ref="B115:D115"/>
    <mergeCell ref="H72:H73"/>
    <mergeCell ref="R69:R70"/>
    <mergeCell ref="P72:P73"/>
    <mergeCell ref="A114:D114"/>
    <mergeCell ref="A69:A70"/>
    <mergeCell ref="Q102:Q103"/>
    <mergeCell ref="B72:B73"/>
    <mergeCell ref="N72:N73"/>
    <mergeCell ref="F72:F73"/>
    <mergeCell ref="G72:G73"/>
    <mergeCell ref="C72:C73"/>
    <mergeCell ref="D72:D73"/>
    <mergeCell ref="E72:E73"/>
    <mergeCell ref="M72:M73"/>
    <mergeCell ref="K115:L115"/>
    <mergeCell ref="K9:K16"/>
    <mergeCell ref="L9:L16"/>
    <mergeCell ref="O9:O10"/>
    <mergeCell ref="O115:P115"/>
    <mergeCell ref="E114:M114"/>
    <mergeCell ref="K113:L113"/>
    <mergeCell ref="L69:L70"/>
    <mergeCell ref="K69:K70"/>
    <mergeCell ref="E9:E18"/>
    <mergeCell ref="F9:F10"/>
    <mergeCell ref="O113:P113"/>
    <mergeCell ref="J9:J10"/>
    <mergeCell ref="G9:G10"/>
    <mergeCell ref="H9:H10"/>
    <mergeCell ref="I9:I10"/>
    <mergeCell ref="R114:S114"/>
    <mergeCell ref="N9:N16"/>
    <mergeCell ref="P9:P16"/>
    <mergeCell ref="K72:K73"/>
    <mergeCell ref="Q9:Q16"/>
    <mergeCell ref="Q69:Q70"/>
    <mergeCell ref="R9:R16"/>
    <mergeCell ref="S9:S16"/>
    <mergeCell ref="S69:S70"/>
    <mergeCell ref="S74:S75"/>
    <mergeCell ref="S107:S109"/>
    <mergeCell ref="R72:R73"/>
    <mergeCell ref="S102:S103"/>
    <mergeCell ref="Q74:Q75"/>
    <mergeCell ref="R74:R75"/>
    <mergeCell ref="M9:M16"/>
  </mergeCells>
  <printOptions horizontalCentered="1"/>
  <pageMargins left="0.45" right="0.2" top="0.5" bottom="0.5" header="0.3" footer="0.3"/>
  <pageSetup paperSize="9" scale="60"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Foi de lucru</vt:lpstr>
      </vt:variant>
      <vt:variant>
        <vt:i4>2</vt:i4>
      </vt:variant>
      <vt:variant>
        <vt:lpstr>Zone denumite</vt:lpstr>
      </vt:variant>
      <vt:variant>
        <vt:i4>5</vt:i4>
      </vt:variant>
    </vt:vector>
  </HeadingPairs>
  <TitlesOfParts>
    <vt:vector size="7" baseType="lpstr">
      <vt:lpstr>Sheet1</vt:lpstr>
      <vt:lpstr>Sheet2</vt:lpstr>
      <vt:lpstr>_20.01.01</vt:lpstr>
      <vt:lpstr>Sheet1!Imprimare_titluri</vt:lpstr>
      <vt:lpstr>Sheet2!Imprimare_titluri</vt:lpstr>
      <vt:lpstr>Sheet1!Zona_de_imprimat</vt:lpstr>
      <vt:lpstr>Sheet2!Zona_de_imprimat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INTEL</cp:lastModifiedBy>
  <cp:lastPrinted>2019-07-11T07:39:51Z</cp:lastPrinted>
  <dcterms:created xsi:type="dcterms:W3CDTF">2016-08-11T08:26:23Z</dcterms:created>
  <dcterms:modified xsi:type="dcterms:W3CDTF">2019-07-11T10:17:32Z</dcterms:modified>
</cp:coreProperties>
</file>