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mc:AlternateContent xmlns:mc="http://schemas.openxmlformats.org/markup-compatibility/2006">
    <mc:Choice Requires="x15">
      <x15ac:absPath xmlns:x15ac="http://schemas.microsoft.com/office/spreadsheetml/2010/11/ac" url="S:\"/>
    </mc:Choice>
  </mc:AlternateContent>
  <xr:revisionPtr revIDLastSave="0" documentId="13_ncr:1_{CC5CD15E-AEA9-4DCF-9442-E4458D2144B0}" xr6:coauthVersionLast="45" xr6:coauthVersionMax="45" xr10:uidLastSave="{00000000-0000-0000-0000-000000000000}"/>
  <bookViews>
    <workbookView xWindow="-60" yWindow="-60" windowWidth="28920" windowHeight="15720" tabRatio="751" xr2:uid="{00000000-000D-0000-FFFF-FFFF00000000}"/>
  </bookViews>
  <sheets>
    <sheet name="Sheet1" sheetId="4" r:id="rId1"/>
    <sheet name="Sheet2" sheetId="3" r:id="rId2"/>
  </sheets>
  <definedNames>
    <definedName name="_20.01.01">Sheet2!$B$9</definedName>
    <definedName name="_xlnm.Print_Area" localSheetId="0">Sheet1!$A$1:$Z$46</definedName>
    <definedName name="_xlnm.Print_Area" localSheetId="1">Sheet2!$A$1:$S$123</definedName>
    <definedName name="_xlnm.Print_Titles" localSheetId="0">Sheet1!$17:$20</definedName>
    <definedName name="_xlnm.Print_Titles" localSheetId="1">Sheet2!$5:$7</definedName>
  </definedNames>
  <calcPr calcId="181029"/>
</workbook>
</file>

<file path=xl/calcChain.xml><?xml version="1.0" encoding="utf-8"?>
<calcChain xmlns="http://schemas.openxmlformats.org/spreadsheetml/2006/main">
  <c r="N28" i="4" l="1"/>
  <c r="S28" i="4"/>
  <c r="T28" i="4"/>
  <c r="R28" i="4"/>
  <c r="Q28" i="4"/>
  <c r="P28" i="4"/>
  <c r="O28" i="4"/>
  <c r="M28" i="4"/>
  <c r="L43" i="3" l="1"/>
  <c r="P43" i="3" s="1"/>
  <c r="M43" i="3"/>
  <c r="N43" i="3"/>
  <c r="O43" i="3"/>
  <c r="K43" i="3"/>
  <c r="J44" i="3"/>
  <c r="I44" i="3"/>
  <c r="H44" i="3"/>
  <c r="G44" i="3"/>
  <c r="F44" i="3"/>
  <c r="N40" i="4"/>
  <c r="N39" i="4"/>
  <c r="G40" i="4"/>
  <c r="G38" i="4"/>
  <c r="G36" i="4"/>
  <c r="G32" i="4"/>
  <c r="G25" i="4"/>
  <c r="G22" i="4"/>
  <c r="N38" i="4"/>
  <c r="N36" i="4"/>
  <c r="N32" i="4"/>
  <c r="N25" i="4"/>
  <c r="N22" i="4"/>
  <c r="N41" i="4" s="1"/>
  <c r="G109" i="3" l="1"/>
  <c r="H109" i="3"/>
  <c r="I109" i="3"/>
  <c r="J109" i="3"/>
  <c r="F109" i="3"/>
  <c r="O107" i="3"/>
  <c r="N107" i="3"/>
  <c r="M107" i="3"/>
  <c r="L107" i="3"/>
  <c r="K107" i="3"/>
  <c r="P107" i="3" s="1"/>
  <c r="O108" i="3"/>
  <c r="N108" i="3"/>
  <c r="M108" i="3"/>
  <c r="L108" i="3"/>
  <c r="K108" i="3"/>
  <c r="P108" i="3" s="1"/>
  <c r="G99" i="3"/>
  <c r="H99" i="3"/>
  <c r="I99" i="3"/>
  <c r="J99" i="3"/>
  <c r="H84" i="3"/>
  <c r="I84" i="3"/>
  <c r="J84" i="3"/>
  <c r="G84" i="3"/>
  <c r="F84" i="3"/>
  <c r="O83" i="3"/>
  <c r="N83" i="3"/>
  <c r="M83" i="3"/>
  <c r="L83" i="3"/>
  <c r="K83" i="3"/>
  <c r="P83" i="3" s="1"/>
  <c r="H40" i="4"/>
  <c r="I40" i="4"/>
  <c r="J40" i="4"/>
  <c r="K40" i="4"/>
  <c r="L40" i="4"/>
  <c r="F40" i="4"/>
  <c r="O39" i="4"/>
  <c r="O40" i="4" s="1"/>
  <c r="P39" i="4"/>
  <c r="P40" i="4" s="1"/>
  <c r="Q39" i="4"/>
  <c r="Q40" i="4" s="1"/>
  <c r="R39" i="4"/>
  <c r="R40" i="4" s="1"/>
  <c r="S39" i="4"/>
  <c r="S40" i="4" s="1"/>
  <c r="M39" i="4"/>
  <c r="H80" i="3"/>
  <c r="I80" i="3"/>
  <c r="J80" i="3"/>
  <c r="G80" i="3"/>
  <c r="F80" i="3"/>
  <c r="L79" i="3"/>
  <c r="M79" i="3"/>
  <c r="N79" i="3"/>
  <c r="O79" i="3"/>
  <c r="K79" i="3"/>
  <c r="M40" i="4" l="1"/>
  <c r="T39" i="4"/>
  <c r="T40" i="4" s="1"/>
  <c r="P79" i="3"/>
  <c r="F99" i="3"/>
  <c r="H32" i="4"/>
  <c r="I32" i="4"/>
  <c r="J32" i="4"/>
  <c r="K32" i="4"/>
  <c r="L32" i="4"/>
  <c r="F32" i="4"/>
  <c r="H38" i="4" l="1"/>
  <c r="I38" i="4"/>
  <c r="J38" i="4"/>
  <c r="K38" i="4"/>
  <c r="L38" i="4"/>
  <c r="F38" i="4"/>
  <c r="O37" i="4"/>
  <c r="O38" i="4" s="1"/>
  <c r="P37" i="4"/>
  <c r="P38" i="4" s="1"/>
  <c r="Q37" i="4"/>
  <c r="Q38" i="4" s="1"/>
  <c r="R37" i="4"/>
  <c r="R38" i="4" s="1"/>
  <c r="S37" i="4"/>
  <c r="S38" i="4" s="1"/>
  <c r="M37" i="4"/>
  <c r="M38" i="4" s="1"/>
  <c r="L106" i="3"/>
  <c r="L109" i="3" s="1"/>
  <c r="M106" i="3"/>
  <c r="M109" i="3" s="1"/>
  <c r="N106" i="3"/>
  <c r="N109" i="3" s="1"/>
  <c r="O106" i="3"/>
  <c r="O109" i="3" s="1"/>
  <c r="K106" i="3"/>
  <c r="K109" i="3" s="1"/>
  <c r="H36" i="4"/>
  <c r="I36" i="4"/>
  <c r="J36" i="4"/>
  <c r="K36" i="4"/>
  <c r="F36" i="4"/>
  <c r="P106" i="3" l="1"/>
  <c r="P109" i="3" s="1"/>
  <c r="T37" i="4"/>
  <c r="T38" i="4" s="1"/>
  <c r="G105" i="3"/>
  <c r="H105" i="3"/>
  <c r="I105" i="3"/>
  <c r="J105" i="3"/>
  <c r="L104" i="3"/>
  <c r="M104" i="3"/>
  <c r="N104" i="3"/>
  <c r="O104" i="3"/>
  <c r="K104" i="3"/>
  <c r="P104" i="3" s="1"/>
  <c r="F105" i="3"/>
  <c r="O67" i="3"/>
  <c r="N67" i="3"/>
  <c r="M67" i="3"/>
  <c r="L67" i="3"/>
  <c r="K67" i="3"/>
  <c r="P67" i="3" l="1"/>
  <c r="G21" i="3"/>
  <c r="H21" i="3"/>
  <c r="I21" i="3"/>
  <c r="J21" i="3"/>
  <c r="G19" i="3"/>
  <c r="H19" i="3"/>
  <c r="I19" i="3"/>
  <c r="J19" i="3"/>
  <c r="S34" i="4" l="1"/>
  <c r="O34" i="4"/>
  <c r="P34" i="4"/>
  <c r="R34" i="4"/>
  <c r="Q34" i="4"/>
  <c r="M34" i="4"/>
  <c r="T34" i="4" s="1"/>
  <c r="L103" i="3" l="1"/>
  <c r="M103" i="3"/>
  <c r="N103" i="3"/>
  <c r="O103" i="3"/>
  <c r="K103" i="3"/>
  <c r="P103" i="3" s="1"/>
  <c r="L102" i="3"/>
  <c r="M102" i="3"/>
  <c r="N102" i="3"/>
  <c r="O102" i="3"/>
  <c r="K102" i="3"/>
  <c r="O105" i="3" l="1"/>
  <c r="M105" i="3"/>
  <c r="K105" i="3"/>
  <c r="N105" i="3"/>
  <c r="L105" i="3"/>
  <c r="P102" i="3"/>
  <c r="P105" i="3" s="1"/>
  <c r="L98" i="3"/>
  <c r="M98" i="3"/>
  <c r="N98" i="3"/>
  <c r="O98" i="3"/>
  <c r="K98" i="3"/>
  <c r="P98" i="3" l="1"/>
  <c r="S29" i="4"/>
  <c r="R29" i="4"/>
  <c r="Q29" i="4"/>
  <c r="M29" i="4"/>
  <c r="P29" i="4"/>
  <c r="O29" i="4"/>
  <c r="T29" i="4" l="1"/>
  <c r="S31" i="4"/>
  <c r="R31" i="4"/>
  <c r="Q31" i="4"/>
  <c r="P31" i="4"/>
  <c r="O31" i="4"/>
  <c r="M31" i="4"/>
  <c r="T31" i="4" l="1"/>
  <c r="O65" i="3"/>
  <c r="N65" i="3"/>
  <c r="M65" i="3"/>
  <c r="L65" i="3"/>
  <c r="K65" i="3"/>
  <c r="P65" i="3" l="1"/>
  <c r="K97" i="3"/>
  <c r="L97" i="3"/>
  <c r="M97" i="3"/>
  <c r="N97" i="3"/>
  <c r="O97" i="3"/>
  <c r="F70" i="3"/>
  <c r="J70" i="3"/>
  <c r="O66" i="3"/>
  <c r="N66" i="3"/>
  <c r="M66" i="3"/>
  <c r="L66" i="3"/>
  <c r="K66" i="3"/>
  <c r="P97" i="3" l="1"/>
  <c r="P66" i="3"/>
  <c r="O27" i="4"/>
  <c r="P27" i="4"/>
  <c r="Q27" i="4"/>
  <c r="R27" i="4"/>
  <c r="S27" i="4"/>
  <c r="M27" i="4"/>
  <c r="T27" i="4" l="1"/>
  <c r="G114" i="3"/>
  <c r="H114" i="3"/>
  <c r="I114" i="3"/>
  <c r="J114" i="3"/>
  <c r="L113" i="3"/>
  <c r="M113" i="3"/>
  <c r="N113" i="3"/>
  <c r="O113" i="3"/>
  <c r="L112" i="3"/>
  <c r="M112" i="3"/>
  <c r="N112" i="3"/>
  <c r="O112" i="3"/>
  <c r="K112" i="3"/>
  <c r="P112" i="3" s="1"/>
  <c r="K113" i="3"/>
  <c r="P113" i="3" s="1"/>
  <c r="F114" i="3"/>
  <c r="L82" i="3"/>
  <c r="M82" i="3"/>
  <c r="N82" i="3"/>
  <c r="O82" i="3"/>
  <c r="K82" i="3"/>
  <c r="P82" i="3" l="1"/>
  <c r="R21" i="4"/>
  <c r="O35" i="4"/>
  <c r="P35" i="4"/>
  <c r="Q35" i="4"/>
  <c r="R35" i="4"/>
  <c r="S35" i="4"/>
  <c r="M35" i="4"/>
  <c r="T35" i="4" s="1"/>
  <c r="L38" i="3" l="1"/>
  <c r="M38" i="3"/>
  <c r="N38" i="3"/>
  <c r="O38" i="3"/>
  <c r="G39" i="3"/>
  <c r="H39" i="3"/>
  <c r="I39" i="3"/>
  <c r="J39" i="3"/>
  <c r="O37" i="3"/>
  <c r="N37" i="3"/>
  <c r="L37" i="3"/>
  <c r="F39" i="3"/>
  <c r="M37" i="3"/>
  <c r="K38" i="3"/>
  <c r="K37" i="3"/>
  <c r="P37" i="3" l="1"/>
  <c r="P38" i="3"/>
  <c r="G70" i="3" l="1"/>
  <c r="I70" i="3"/>
  <c r="H70" i="3"/>
  <c r="M30" i="4" l="1"/>
  <c r="O33" i="4" l="1"/>
  <c r="O36" i="4" s="1"/>
  <c r="P33" i="4"/>
  <c r="P36" i="4" s="1"/>
  <c r="Q33" i="4"/>
  <c r="Q36" i="4" s="1"/>
  <c r="R33" i="4"/>
  <c r="R36" i="4" s="1"/>
  <c r="S33" i="4"/>
  <c r="S36" i="4" s="1"/>
  <c r="M33" i="4"/>
  <c r="M36" i="4" s="1"/>
  <c r="Q30" i="4"/>
  <c r="R30" i="4"/>
  <c r="S30" i="4"/>
  <c r="O26" i="4"/>
  <c r="P26" i="4"/>
  <c r="O30" i="4"/>
  <c r="P30" i="4"/>
  <c r="P32" i="4" s="1"/>
  <c r="O32" i="4" l="1"/>
  <c r="T33" i="4"/>
  <c r="T36" i="4" s="1"/>
  <c r="T30" i="4"/>
  <c r="H25" i="4"/>
  <c r="I25" i="4"/>
  <c r="J25" i="4"/>
  <c r="K25" i="4"/>
  <c r="L25" i="4"/>
  <c r="F25" i="4"/>
  <c r="O24" i="4"/>
  <c r="P24" i="4"/>
  <c r="Q24" i="4"/>
  <c r="R24" i="4"/>
  <c r="S24" i="4"/>
  <c r="Q26" i="4"/>
  <c r="Q32" i="4" s="1"/>
  <c r="R26" i="4"/>
  <c r="R32" i="4" s="1"/>
  <c r="S26" i="4"/>
  <c r="S32" i="4" s="1"/>
  <c r="M26" i="4"/>
  <c r="M32" i="4" s="1"/>
  <c r="T26" i="4" l="1"/>
  <c r="T32" i="4" s="1"/>
  <c r="H22" i="4"/>
  <c r="H41" i="4" s="1"/>
  <c r="I22" i="4"/>
  <c r="I41" i="4" s="1"/>
  <c r="J22" i="4"/>
  <c r="J41" i="4" s="1"/>
  <c r="K22" i="4"/>
  <c r="K41" i="4" s="1"/>
  <c r="L22" i="4"/>
  <c r="L41" i="4" s="1"/>
  <c r="F22" i="4"/>
  <c r="F41" i="4" s="1"/>
  <c r="K92" i="3" l="1"/>
  <c r="K91" i="3"/>
  <c r="K90" i="3"/>
  <c r="M81" i="3"/>
  <c r="M84" i="3" s="1"/>
  <c r="M51" i="3"/>
  <c r="N51" i="3"/>
  <c r="O51" i="3"/>
  <c r="O23" i="4" l="1"/>
  <c r="O25" i="4" s="1"/>
  <c r="P23" i="4"/>
  <c r="P25" i="4" s="1"/>
  <c r="Q23" i="4"/>
  <c r="Q25" i="4" s="1"/>
  <c r="R23" i="4"/>
  <c r="R25" i="4" s="1"/>
  <c r="S23" i="4"/>
  <c r="S25" i="4" s="1"/>
  <c r="L24" i="3" l="1"/>
  <c r="M24" i="3"/>
  <c r="N24" i="3"/>
  <c r="O24" i="3"/>
  <c r="K24" i="3"/>
  <c r="L51" i="3"/>
  <c r="R22" i="4"/>
  <c r="R41" i="4" s="1"/>
  <c r="Q21" i="4"/>
  <c r="Q22" i="4" s="1"/>
  <c r="Q41" i="4" s="1"/>
  <c r="S21" i="4"/>
  <c r="S22" i="4" s="1"/>
  <c r="S41" i="4" s="1"/>
  <c r="K51" i="3"/>
  <c r="M24" i="4"/>
  <c r="T24" i="4" s="1"/>
  <c r="P51" i="3" l="1"/>
  <c r="P24" i="3"/>
  <c r="K42" i="3"/>
  <c r="L9" i="3"/>
  <c r="L19" i="3" s="1"/>
  <c r="O9" i="3"/>
  <c r="O19" i="3" s="1"/>
  <c r="O47" i="3" l="1"/>
  <c r="O45" i="3"/>
  <c r="L31" i="3"/>
  <c r="M31" i="3"/>
  <c r="O25" i="3"/>
  <c r="N25" i="3"/>
  <c r="M25" i="3"/>
  <c r="L25" i="3"/>
  <c r="K25" i="3"/>
  <c r="P25" i="3" l="1"/>
  <c r="O78" i="3"/>
  <c r="O69" i="3" l="1"/>
  <c r="M45" i="3"/>
  <c r="K45" i="3"/>
  <c r="P21" i="4" l="1"/>
  <c r="P22" i="4" s="1"/>
  <c r="P41" i="4" s="1"/>
  <c r="K87" i="3"/>
  <c r="K86" i="3"/>
  <c r="F88" i="3"/>
  <c r="K32" i="3"/>
  <c r="F34" i="3"/>
  <c r="K88" i="3" l="1"/>
  <c r="J71" i="3"/>
  <c r="I71" i="3"/>
  <c r="H71" i="3"/>
  <c r="G71" i="3"/>
  <c r="F71" i="3"/>
  <c r="F30" i="3"/>
  <c r="K30" i="3" s="1"/>
  <c r="J26" i="3"/>
  <c r="I26" i="3"/>
  <c r="H26" i="3"/>
  <c r="G26" i="3"/>
  <c r="F26" i="3"/>
  <c r="K60" i="3"/>
  <c r="K56" i="3"/>
  <c r="O81" i="3"/>
  <c r="O84" i="3" s="1"/>
  <c r="M58" i="3"/>
  <c r="K81" i="3"/>
  <c r="K84" i="3" s="1"/>
  <c r="K69" i="3"/>
  <c r="K61" i="3"/>
  <c r="K31" i="3"/>
  <c r="K22" i="3"/>
  <c r="F23" i="3"/>
  <c r="M78" i="3"/>
  <c r="L78" i="3"/>
  <c r="K23" i="3" l="1"/>
  <c r="K26" i="3"/>
  <c r="N41" i="3"/>
  <c r="O41" i="3"/>
  <c r="M41" i="3"/>
  <c r="K41" i="3"/>
  <c r="K44" i="3" s="1"/>
  <c r="O20" i="3"/>
  <c r="O21" i="3" s="1"/>
  <c r="K55" i="3" l="1"/>
  <c r="K52" i="3" l="1"/>
  <c r="K50" i="3"/>
  <c r="N95" i="3"/>
  <c r="N99" i="3" s="1"/>
  <c r="K95" i="3"/>
  <c r="K99" i="3" s="1"/>
  <c r="F93" i="3"/>
  <c r="M23" i="4"/>
  <c r="M25" i="4" s="1"/>
  <c r="T23" i="4" l="1"/>
  <c r="T25" i="4" s="1"/>
  <c r="K93" i="3"/>
  <c r="P95" i="3"/>
  <c r="P99" i="3" s="1"/>
  <c r="M33" i="3"/>
  <c r="H34" i="3"/>
  <c r="M75" i="3" l="1"/>
  <c r="K58" i="3"/>
  <c r="K54" i="3"/>
  <c r="O33" i="3"/>
  <c r="J34" i="3"/>
  <c r="O42" i="3" l="1"/>
  <c r="O44" i="3" s="1"/>
  <c r="O21" i="4"/>
  <c r="O22" i="4" s="1"/>
  <c r="O41" i="4" s="1"/>
  <c r="L41" i="3" l="1"/>
  <c r="N26" i="3"/>
  <c r="P41" i="3" l="1"/>
  <c r="M26" i="3"/>
  <c r="L26" i="3"/>
  <c r="O26" i="3"/>
  <c r="L20" i="3"/>
  <c r="P26" i="3" l="1"/>
  <c r="M61" i="3"/>
  <c r="O22" i="3" l="1"/>
  <c r="J23" i="3"/>
  <c r="M64" i="3"/>
  <c r="M62" i="3"/>
  <c r="M59" i="3"/>
  <c r="L81" i="3"/>
  <c r="L84" i="3" s="1"/>
  <c r="L33" i="3"/>
  <c r="G34" i="3"/>
  <c r="N22" i="3"/>
  <c r="M22" i="3"/>
  <c r="M23" i="3" s="1"/>
  <c r="H23" i="3"/>
  <c r="G23" i="3"/>
  <c r="L22" i="3"/>
  <c r="K72" i="3"/>
  <c r="P72" i="3" s="1"/>
  <c r="G74" i="3"/>
  <c r="F74" i="3"/>
  <c r="N45" i="3"/>
  <c r="L45" i="3"/>
  <c r="O56" i="3"/>
  <c r="M56" i="3"/>
  <c r="L56" i="3"/>
  <c r="K49" i="3"/>
  <c r="N33" i="3"/>
  <c r="K33" i="3"/>
  <c r="P22" i="3" l="1"/>
  <c r="P45" i="3"/>
  <c r="P33" i="3"/>
  <c r="K34" i="3"/>
  <c r="L23" i="3"/>
  <c r="K74" i="3"/>
  <c r="O35" i="3" l="1"/>
  <c r="M36" i="3"/>
  <c r="K35" i="3"/>
  <c r="K20" i="3"/>
  <c r="F21" i="3"/>
  <c r="F19" i="3"/>
  <c r="K9" i="3"/>
  <c r="K19" i="3" l="1"/>
  <c r="K21" i="3"/>
  <c r="I88" i="3"/>
  <c r="J88" i="3"/>
  <c r="L75" i="3" l="1"/>
  <c r="K75" i="3"/>
  <c r="N75" i="3"/>
  <c r="O75" i="3"/>
  <c r="P75" i="3" l="1"/>
  <c r="J120" i="3"/>
  <c r="J93" i="3"/>
  <c r="J74" i="3" l="1"/>
  <c r="J30" i="3"/>
  <c r="N86" i="3" l="1"/>
  <c r="O86" i="3"/>
  <c r="N117" i="3"/>
  <c r="O117" i="3"/>
  <c r="N118" i="3"/>
  <c r="O118" i="3"/>
  <c r="N119" i="3"/>
  <c r="O119" i="3"/>
  <c r="O111" i="3"/>
  <c r="O114" i="3" s="1"/>
  <c r="O95" i="3"/>
  <c r="O99" i="3" s="1"/>
  <c r="O87" i="3"/>
  <c r="O89" i="3"/>
  <c r="O90" i="3"/>
  <c r="O91" i="3"/>
  <c r="O92" i="3"/>
  <c r="O74" i="3"/>
  <c r="O77" i="3"/>
  <c r="O80" i="3" s="1"/>
  <c r="O57" i="3"/>
  <c r="O53" i="3"/>
  <c r="O54" i="3"/>
  <c r="O55" i="3"/>
  <c r="O48" i="3"/>
  <c r="O49" i="3"/>
  <c r="O50" i="3"/>
  <c r="O52" i="3"/>
  <c r="O46" i="3"/>
  <c r="O36" i="3"/>
  <c r="O39" i="3" s="1"/>
  <c r="O32" i="3"/>
  <c r="O27" i="3"/>
  <c r="O28" i="3"/>
  <c r="O29" i="3"/>
  <c r="O30" i="3"/>
  <c r="O31" i="3"/>
  <c r="O34" i="3" l="1"/>
  <c r="O93" i="3"/>
  <c r="O88" i="3"/>
  <c r="N120" i="3"/>
  <c r="O120" i="3"/>
  <c r="N59" i="3"/>
  <c r="O59" i="3"/>
  <c r="N60" i="3"/>
  <c r="O60" i="3"/>
  <c r="N61" i="3"/>
  <c r="O61" i="3"/>
  <c r="N62" i="3"/>
  <c r="O62" i="3"/>
  <c r="N63" i="3"/>
  <c r="O63" i="3"/>
  <c r="N64" i="3"/>
  <c r="O64" i="3"/>
  <c r="O58" i="3"/>
  <c r="K63" i="3"/>
  <c r="O23" i="3"/>
  <c r="O70" i="3" l="1"/>
  <c r="O71" i="3" s="1"/>
  <c r="M9" i="3"/>
  <c r="O100" i="3" l="1"/>
  <c r="O115" i="3" s="1"/>
  <c r="M19" i="3"/>
  <c r="I23" i="3"/>
  <c r="K119" i="3" l="1"/>
  <c r="P119" i="3" s="1"/>
  <c r="K118" i="3"/>
  <c r="P118" i="3" s="1"/>
  <c r="K117" i="3"/>
  <c r="P117" i="3" s="1"/>
  <c r="K120" i="3" l="1"/>
  <c r="P120" i="3" s="1"/>
  <c r="N89" i="3"/>
  <c r="L69" i="3" l="1"/>
  <c r="M69" i="3"/>
  <c r="N69" i="3"/>
  <c r="P69" i="3" l="1"/>
  <c r="K53" i="3" l="1"/>
  <c r="L95" i="3" l="1"/>
  <c r="L99" i="3" s="1"/>
  <c r="M95" i="3"/>
  <c r="M99" i="3" s="1"/>
  <c r="M111" i="3"/>
  <c r="M114" i="3" s="1"/>
  <c r="N111" i="3"/>
  <c r="N114" i="3" s="1"/>
  <c r="L111" i="3"/>
  <c r="L114" i="3" s="1"/>
  <c r="K111" i="3"/>
  <c r="P111" i="3" l="1"/>
  <c r="P114" i="3" s="1"/>
  <c r="K114" i="3"/>
  <c r="M21" i="4"/>
  <c r="N90" i="3"/>
  <c r="M90" i="3"/>
  <c r="L90" i="3"/>
  <c r="L87" i="3"/>
  <c r="M87" i="3"/>
  <c r="N87" i="3"/>
  <c r="L86" i="3"/>
  <c r="M86" i="3"/>
  <c r="G88" i="3"/>
  <c r="H88" i="3"/>
  <c r="L32" i="3"/>
  <c r="M32" i="3"/>
  <c r="M34" i="3" s="1"/>
  <c r="N32" i="3"/>
  <c r="L119" i="3"/>
  <c r="M119" i="3"/>
  <c r="L118" i="3"/>
  <c r="M118" i="3"/>
  <c r="L117" i="3"/>
  <c r="M117" i="3"/>
  <c r="G120" i="3"/>
  <c r="H120" i="3"/>
  <c r="I120" i="3"/>
  <c r="F120" i="3"/>
  <c r="L92" i="3"/>
  <c r="M92" i="3"/>
  <c r="N92" i="3"/>
  <c r="L91" i="3"/>
  <c r="M91" i="3"/>
  <c r="N91" i="3"/>
  <c r="G93" i="3"/>
  <c r="H93" i="3"/>
  <c r="I93" i="3"/>
  <c r="N81" i="3"/>
  <c r="N84" i="3" s="1"/>
  <c r="L89" i="3"/>
  <c r="M89" i="3"/>
  <c r="N78" i="3"/>
  <c r="K78" i="3"/>
  <c r="L77" i="3"/>
  <c r="L80" i="3" s="1"/>
  <c r="M77" i="3"/>
  <c r="M80" i="3" s="1"/>
  <c r="N77" i="3"/>
  <c r="N80" i="3" s="1"/>
  <c r="K77" i="3"/>
  <c r="K80" i="3" s="1"/>
  <c r="H74" i="3"/>
  <c r="I74" i="3"/>
  <c r="L64" i="3"/>
  <c r="L63" i="3"/>
  <c r="M63" i="3"/>
  <c r="L62" i="3"/>
  <c r="L61" i="3"/>
  <c r="P61" i="3" s="1"/>
  <c r="K62" i="3"/>
  <c r="P62" i="3" s="1"/>
  <c r="K64" i="3"/>
  <c r="P64" i="3" s="1"/>
  <c r="L60" i="3"/>
  <c r="M60" i="3"/>
  <c r="L59" i="3"/>
  <c r="L58" i="3"/>
  <c r="N58" i="3"/>
  <c r="K59" i="3"/>
  <c r="L57" i="3"/>
  <c r="M57" i="3"/>
  <c r="N57" i="3"/>
  <c r="N56" i="3"/>
  <c r="P56" i="3" s="1"/>
  <c r="K57" i="3"/>
  <c r="L55" i="3"/>
  <c r="M55" i="3"/>
  <c r="N55" i="3"/>
  <c r="L54" i="3"/>
  <c r="M54" i="3"/>
  <c r="N54" i="3"/>
  <c r="N53" i="3"/>
  <c r="M53" i="3"/>
  <c r="L53" i="3"/>
  <c r="L52" i="3"/>
  <c r="M52" i="3"/>
  <c r="N52" i="3"/>
  <c r="L50" i="3"/>
  <c r="M50" i="3"/>
  <c r="N50" i="3"/>
  <c r="L49" i="3"/>
  <c r="M49" i="3"/>
  <c r="N49" i="3"/>
  <c r="L48" i="3"/>
  <c r="M48" i="3"/>
  <c r="N48" i="3"/>
  <c r="K48" i="3"/>
  <c r="L47" i="3"/>
  <c r="M47" i="3"/>
  <c r="N47" i="3"/>
  <c r="L46" i="3"/>
  <c r="M46" i="3"/>
  <c r="N46" i="3"/>
  <c r="K46" i="3"/>
  <c r="K47" i="3"/>
  <c r="L42" i="3"/>
  <c r="L44" i="3" s="1"/>
  <c r="M42" i="3"/>
  <c r="M44" i="3" s="1"/>
  <c r="N42" i="3"/>
  <c r="N44" i="3" s="1"/>
  <c r="L35" i="3"/>
  <c r="M35" i="3"/>
  <c r="M39" i="3" s="1"/>
  <c r="N35" i="3"/>
  <c r="L36" i="3"/>
  <c r="N36" i="3"/>
  <c r="K36" i="3"/>
  <c r="K39" i="3" s="1"/>
  <c r="M20" i="3"/>
  <c r="N20" i="3"/>
  <c r="N21" i="3" s="1"/>
  <c r="N9" i="3"/>
  <c r="P9" i="3" s="1"/>
  <c r="I34" i="3"/>
  <c r="K27" i="3"/>
  <c r="K28" i="3"/>
  <c r="K29" i="3"/>
  <c r="L27" i="3"/>
  <c r="L28" i="3"/>
  <c r="L29" i="3"/>
  <c r="M27" i="3"/>
  <c r="M28" i="3"/>
  <c r="M29" i="3"/>
  <c r="N27" i="3"/>
  <c r="N28" i="3"/>
  <c r="N29" i="3"/>
  <c r="N31" i="3"/>
  <c r="P31" i="3" s="1"/>
  <c r="H30" i="3"/>
  <c r="M30" i="3" s="1"/>
  <c r="I30" i="3"/>
  <c r="N30" i="3" s="1"/>
  <c r="G30" i="3"/>
  <c r="L30" i="3" s="1"/>
  <c r="N23" i="3"/>
  <c r="K89" i="3"/>
  <c r="P81" i="3" l="1"/>
  <c r="P84" i="3" s="1"/>
  <c r="N39" i="3"/>
  <c r="L39" i="3"/>
  <c r="N70" i="3"/>
  <c r="L70" i="3"/>
  <c r="P23" i="3"/>
  <c r="K70" i="3"/>
  <c r="M70" i="3"/>
  <c r="P36" i="3"/>
  <c r="P47" i="3"/>
  <c r="P77" i="3"/>
  <c r="P55" i="3"/>
  <c r="P59" i="3"/>
  <c r="P58" i="3"/>
  <c r="P63" i="3"/>
  <c r="P78" i="3"/>
  <c r="P86" i="3"/>
  <c r="P90" i="3"/>
  <c r="T21" i="4"/>
  <c r="T22" i="4" s="1"/>
  <c r="T41" i="4" s="1"/>
  <c r="M22" i="4"/>
  <c r="M41" i="4" s="1"/>
  <c r="P91" i="3"/>
  <c r="P89" i="3"/>
  <c r="M21" i="3"/>
  <c r="P20" i="3"/>
  <c r="P21" i="3" s="1"/>
  <c r="P53" i="3"/>
  <c r="P92" i="3"/>
  <c r="P87" i="3"/>
  <c r="P27" i="3"/>
  <c r="P54" i="3"/>
  <c r="P32" i="3"/>
  <c r="P29" i="3"/>
  <c r="P28" i="3"/>
  <c r="P35" i="3"/>
  <c r="P46" i="3"/>
  <c r="P60" i="3"/>
  <c r="P57" i="3"/>
  <c r="P52" i="3"/>
  <c r="P50" i="3"/>
  <c r="P49" i="3"/>
  <c r="P48" i="3"/>
  <c r="P42" i="3"/>
  <c r="P44" i="3" s="1"/>
  <c r="N19" i="3"/>
  <c r="N71" i="3"/>
  <c r="L34" i="3"/>
  <c r="M93" i="3"/>
  <c r="L21" i="3"/>
  <c r="P19" i="3"/>
  <c r="L120" i="3"/>
  <c r="N88" i="3"/>
  <c r="L88" i="3"/>
  <c r="M120" i="3"/>
  <c r="M88" i="3"/>
  <c r="N93" i="3"/>
  <c r="L93" i="3"/>
  <c r="M74" i="3"/>
  <c r="N74" i="3"/>
  <c r="L74" i="3"/>
  <c r="N34" i="3"/>
  <c r="P80" i="3" l="1"/>
  <c r="P70" i="3"/>
  <c r="K100" i="3"/>
  <c r="K115" i="3" s="1"/>
  <c r="N100" i="3"/>
  <c r="N115" i="3" s="1"/>
  <c r="P39" i="3"/>
  <c r="L71" i="3"/>
  <c r="M100" i="3"/>
  <c r="M115" i="3" s="1"/>
  <c r="M71" i="3"/>
  <c r="K71" i="3"/>
  <c r="L100" i="3"/>
  <c r="L115" i="3" s="1"/>
  <c r="P74" i="3"/>
  <c r="P93" i="3"/>
  <c r="P88" i="3"/>
  <c r="P34" i="3"/>
  <c r="P30" i="3"/>
  <c r="P71" i="3" l="1"/>
  <c r="P100" i="3"/>
  <c r="P115"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15"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<sst xmlns="http://schemas.openxmlformats.org/spreadsheetml/2006/main" count="726" uniqueCount="380">
  <si>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</si>
  <si>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</si>
  <si>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</si>
  <si>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</si>
  <si>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</si>
  <si>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</si>
  <si>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</si>
  <si>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</si>
  <si>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</si>
  <si>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</si>
  <si>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</si>
  <si>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</si>
  <si>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</si>
  <si>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</si>
  <si>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</si>
  <si>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</si>
  <si>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</si>
  <si>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</si>
  <si>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</si>
  <si>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</si>
  <si>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</si>
  <si>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</si>
  <si>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</si>
  <si>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</si>
  <si>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</si>
  <si>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</si>
  <si>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</si>
  <si>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</si>
  <si>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</si>
  <si>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</si>
  <si>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</si>
  <si>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64211000-8 64212000-5 72400000-4 64228100-1</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</si>
  <si>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</si>
  <si>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</si>
  <si>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</si>
  <si>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</si>
  <si>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</si>
  <si>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</si>
  <si>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</si>
  <si>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</si>
  <si>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</si>
  <si>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</si>
  <si>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</si>
  <si>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</si>
  <si>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</si>
  <si>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</si>
  <si>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</si>
  <si>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</si>
  <si>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</si>
  <si>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</si>
  <si>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</si>
  <si>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</si>
  <si>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</si>
  <si>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</si>
  <si>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</si>
  <si>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</si>
  <si>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</si>
  <si>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</si>
  <si>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</si>
  <si>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</si>
  <si>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</si>
  <si>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</si>
  <si>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</si>
  <si>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</si>
  <si>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</si>
  <si>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</si>
  <si>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</si>
  <si>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MĂSURĂTORI </t>
  </si>
  <si>
    <t>72500000-0</t>
  </si>
  <si>
    <t>TOTAL RD. 20.14</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</si>
  <si>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</si>
  <si>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</si>
  <si>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</si>
  <si>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</si>
  <si>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</si>
  <si>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</si>
  <si>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</si>
  <si>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</si>
  <si>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</si>
  <si>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</si>
  <si>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</si>
  <si>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</si>
  <si>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</si>
  <si>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</si>
  <si>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ASTRA</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</si>
  <si>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</si>
  <si>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</si>
  <si>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</si>
  <si>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</si>
  <si>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</si>
  <si>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</si>
  <si>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</si>
  <si>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</si>
  <si>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</si>
  <si>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</si>
  <si>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</si>
  <si>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</si>
  <si>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dezinfectanţi suprafeţe, dezinfectanți aparatură, dezinfectanți mâini, alți dezinfectanți</t>
  </si>
  <si>
    <t>24455000-8 33741300-9</t>
  </si>
  <si>
    <t>48624000-8</t>
  </si>
  <si>
    <t xml:space="preserve">materiale sanitare </t>
  </si>
  <si>
    <t>Doina Rezuș</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</si>
  <si>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</si>
  <si>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</si>
  <si>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</si>
  <si>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</si>
  <si>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</si>
  <si>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</si>
  <si>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</si>
  <si>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</si>
  <si>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</si>
  <si>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</si>
  <si>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</si>
  <si>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</si>
  <si>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</si>
  <si>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</si>
  <si>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</si>
  <si>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</si>
  <si>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</si>
  <si>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</si>
  <si>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</si>
  <si>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Hrană pentru oameni Contract de Furnizare</t>
  </si>
  <si>
    <t xml:space="preserve">TOTAL RD.20.03.01 </t>
  </si>
  <si>
    <t>Valoare estimată fără TVA          ( lei )</t>
  </si>
  <si>
    <t>20.14</t>
  </si>
  <si>
    <t>TOTAL   RD 20</t>
  </si>
  <si>
    <t xml:space="preserve">                   </t>
  </si>
  <si>
    <t>VALOARE DSS+SAMUI</t>
  </si>
  <si>
    <t>VALOARE CPFA (adapost de noapte)</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</si>
  <si>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</si>
  <si>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</si>
  <si>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</si>
  <si>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</si>
  <si>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</si>
  <si>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</si>
  <si>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</si>
  <si>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</si>
  <si>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</si>
  <si>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</si>
  <si>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</si>
  <si>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</si>
  <si>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</si>
  <si>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</si>
  <si>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</si>
  <si>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</si>
  <si>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</si>
  <si>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</si>
  <si>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</si>
  <si>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</si>
  <si>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</si>
  <si>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</si>
  <si>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</si>
  <si>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</si>
  <si>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</si>
  <si>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</si>
  <si>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</si>
  <si>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ONLINE/ OFFLINE</t>
  </si>
  <si>
    <t xml:space="preserve">  lei fără  TVA</t>
  </si>
  <si>
    <t>Valoare estimată a contractului de achiziţie publică/ acordului -cadru</t>
  </si>
  <si>
    <t>BUGET MINIS-TERUL SĂNĂTĂ-ŢII</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</si>
  <si>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</si>
  <si>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</si>
  <si>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</si>
  <si>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</si>
  <si>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</si>
  <si>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</si>
  <si>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</si>
  <si>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</si>
  <si>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</si>
  <si>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</si>
  <si>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</si>
  <si>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</si>
  <si>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</si>
  <si>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 xml:space="preserve">ITP, reparații, verificare, piese de schimb întreținere, taxe auto, revizii, rovignete, materiale auto, materiale pt iarnă auto, acumulatori auto generatoare, alte taxe, taxe RAR, taxe înmatriculare, taxe ANAF, etc </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</si>
  <si>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</si>
  <si>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</si>
  <si>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</si>
  <si>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</si>
  <si>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</si>
  <si>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71319000-7</t>
  </si>
  <si>
    <t>Asist şi modif programe de salarii, upgrade, transferări date şi alte prg. -aplicaţia SICO PS şi asistenţi, asist. și modif. prg. - Modul SICO – managementul proceselor de asistență socială, asist./modificări Program Managerial de documente și servicii – INFOCET - cu suplimentare 50 useri/cont, asist.soft și modificări programe contab., upgrade, transfer date și alte programe SICO - FOREXEBUG</t>
  </si>
  <si>
    <t>servicii de supervizare externă</t>
  </si>
  <si>
    <t>Rolă cearceaf de unică folosință, prosop hârtie pliat, mănuși examinare sterile, prosop de hârtie rolă, vată, comprese sterile, feși, seringi, feși elastice, alte consumabile, materiale sanitare, alcool sanitar, mentolat, rivanol, etc</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</si>
  <si>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</si>
  <si>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</si>
  <si>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</si>
  <si>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</si>
  <si>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</si>
  <si>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</si>
  <si>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</si>
  <si>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</si>
  <si>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</si>
  <si>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</si>
  <si>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</si>
  <si>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</si>
  <si>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</si>
  <si>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PROCEDURĂ SIMPLIFICATĂ</t>
  </si>
  <si>
    <t>MARTIE 2019</t>
  </si>
  <si>
    <t>25</t>
  </si>
  <si>
    <t>26</t>
  </si>
  <si>
    <t>27</t>
  </si>
  <si>
    <t>28</t>
  </si>
  <si>
    <t>29</t>
  </si>
  <si>
    <t>30</t>
  </si>
  <si>
    <t>31</t>
  </si>
  <si>
    <t>33</t>
  </si>
  <si>
    <t>34</t>
  </si>
  <si>
    <t>35</t>
  </si>
  <si>
    <t>36</t>
  </si>
  <si>
    <t>37</t>
  </si>
  <si>
    <t>38</t>
  </si>
  <si>
    <t>19200000-8 18411000-3 21222120-2 24520000-5 25122340-7</t>
  </si>
  <si>
    <t>APRILIE 2019</t>
  </si>
  <si>
    <t>LICITAȚIE DESCHISĂ</t>
  </si>
  <si>
    <t>19</t>
  </si>
  <si>
    <t>20</t>
  </si>
  <si>
    <t>21</t>
  </si>
  <si>
    <t>22</t>
  </si>
  <si>
    <t>23</t>
  </si>
  <si>
    <t>24</t>
  </si>
  <si>
    <t>32</t>
  </si>
  <si>
    <t>68.12.</t>
  </si>
  <si>
    <t xml:space="preserve">          Avizat</t>
  </si>
  <si>
    <t xml:space="preserve">     Elaborat</t>
  </si>
  <si>
    <t>Roxana Puchianu</t>
  </si>
  <si>
    <t xml:space="preserve">              </t>
  </si>
  <si>
    <t xml:space="preserve">                                  MARIANA TOPOLICEANU</t>
  </si>
  <si>
    <t xml:space="preserve"> Doina Rezuș</t>
  </si>
  <si>
    <t xml:space="preserve">CENTRU SERVICII SOCIALE PENTRU PERSOANE CU DIZABILITĂȚI </t>
  </si>
  <si>
    <t>CENTRUL SERVICII REZIDENȚIALE PENTRU PERSOANE VÂRSTNICE</t>
  </si>
  <si>
    <t>CENTRUL SERVICII PENTRU PREVENIREA MARGINALIZĂRII SOCIALE</t>
  </si>
  <si>
    <t xml:space="preserve">  DAS / SAMUI</t>
  </si>
  <si>
    <t>POZ</t>
  </si>
  <si>
    <t>68.12</t>
  </si>
  <si>
    <t xml:space="preserve">                    Vizat</t>
  </si>
  <si>
    <t xml:space="preserve">                        Șef Birou Achiziții Publice, Aprovizionare</t>
  </si>
  <si>
    <t xml:space="preserve">                               Verificat</t>
  </si>
  <si>
    <t xml:space="preserve">            Şef serviciu Cotabilitate, Financiar, Buget </t>
  </si>
  <si>
    <t>Valoare estimată fără  TVA           ( lei )</t>
  </si>
  <si>
    <t>Verificat</t>
  </si>
  <si>
    <t>Șef Birou Achiziții Publice,Aprovizionare</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</si>
  <si>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</si>
  <si>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</si>
  <si>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DIRECTOR GENERAL</t>
  </si>
  <si>
    <t>alte obiecte inventar DAS</t>
  </si>
  <si>
    <t xml:space="preserve">                                    </t>
  </si>
  <si>
    <t xml:space="preserve">  OBIECTUL  ACHIZITIEI </t>
  </si>
  <si>
    <t xml:space="preserve">  APA, TVA 9% CANALIZARE  </t>
  </si>
  <si>
    <t xml:space="preserve">SERVICII POSTALE TVA 0%(trimiteri de toate categ., internă și internațională - simplerecomandate și cu confirmare de primire, etc), alte servicii poștale, căsuță poștală, etc., corespondență) – trimiterile simple și recomandate  </t>
  </si>
  <si>
    <t>85320000-8 85311100-3</t>
  </si>
  <si>
    <t>PERSOANĂ    RESPONSABILĂ</t>
  </si>
  <si>
    <t>servicii curățenie</t>
  </si>
  <si>
    <t>90910000-9</t>
  </si>
  <si>
    <t xml:space="preserve">            Luana - Mădălina Crăciun</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</si>
  <si>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</si>
  <si>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</si>
  <si>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</si>
  <si>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</si>
  <si>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</si>
  <si>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</si>
  <si>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licență antivirus 149 useri valab. 3 ani</t>
  </si>
  <si>
    <t>APRILIE 2020</t>
  </si>
  <si>
    <t>MARTIE 2020</t>
  </si>
  <si>
    <t>MAI 2020</t>
  </si>
  <si>
    <t>IUNIE 2020</t>
  </si>
  <si>
    <t>IULIE 2020</t>
  </si>
  <si>
    <t>AUGUST 2020</t>
  </si>
  <si>
    <t>DEC 2020</t>
  </si>
  <si>
    <t>AUGUST  2020</t>
  </si>
  <si>
    <t>APRILIE    2020</t>
  </si>
  <si>
    <t>MARTIE  2020</t>
  </si>
  <si>
    <t>NOI 2020</t>
  </si>
  <si>
    <t>NOI  2020</t>
  </si>
  <si>
    <t>MART    2020</t>
  </si>
  <si>
    <t>MAR 2020</t>
  </si>
  <si>
    <t>FEB 2020</t>
  </si>
  <si>
    <t>IAN 2020</t>
  </si>
  <si>
    <t xml:space="preserve">MARTIE 2020 </t>
  </si>
  <si>
    <t>APRILIE  2020</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</si>
  <si>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DAS,etc </t>
  </si>
  <si>
    <t xml:space="preserve">                 Vizat</t>
  </si>
  <si>
    <t xml:space="preserve">      Avizat</t>
  </si>
  <si>
    <t>Nicolae Mereț</t>
  </si>
  <si>
    <t xml:space="preserve">PROCEDURĂ  SIMPLIFICATĂ </t>
  </si>
  <si>
    <t>ASISTENȚĂ SOCIALĂ ÎN CAZ DE INVALIDITATE</t>
  </si>
  <si>
    <t>68.02.05</t>
  </si>
  <si>
    <t>VALOARE CSRPV</t>
  </si>
  <si>
    <t>68.50.50</t>
  </si>
  <si>
    <t>VALOARE ASI</t>
  </si>
  <si>
    <t>AUG 2020</t>
  </si>
  <si>
    <t>OCT 2020</t>
  </si>
  <si>
    <t xml:space="preserve">FEB 2020 </t>
  </si>
  <si>
    <t>PROGRAMUL ANUAL AL ACHIZIŢIILOR PUBLICE PE ANUL 2020</t>
  </si>
  <si>
    <t>alte obiecte inventar SAMUI</t>
  </si>
  <si>
    <t>program informatic evidență beneficiari servicii sociale</t>
  </si>
  <si>
    <t>program informatic evidență beneficiari beneficii sociale</t>
  </si>
  <si>
    <t>85320000-8 85311200-4</t>
  </si>
  <si>
    <t>PROCEDURĂ  PROPRIE</t>
  </si>
  <si>
    <t>servicii evaluare risc la securit.fizică</t>
  </si>
  <si>
    <t>39</t>
  </si>
  <si>
    <t xml:space="preserve">TOTAL RD 71.01.01  </t>
  </si>
  <si>
    <t xml:space="preserve">TOTAL RD 20.30.30  </t>
  </si>
  <si>
    <t>Servicii sociale     Contract de servicii</t>
  </si>
  <si>
    <t>Servicii sociale      Contract de servicii</t>
  </si>
  <si>
    <t>TRUSOU NOU-NĂSCUȚI            Contract de furnizare</t>
  </si>
  <si>
    <t xml:space="preserve">TOTAL RD.57.02.02  </t>
  </si>
  <si>
    <t>PRIMUL GHIOZDAN  Contract Furnizare</t>
  </si>
  <si>
    <t xml:space="preserve">       Şef serviciu Contabilitate, Financiar, Buget            </t>
  </si>
  <si>
    <t xml:space="preserve">cartuşe pentru imprimante, multifuncționale, cartușe copiator,cartușe cu toner pentru copiatoare, fax, filme pentru fax. </t>
  </si>
  <si>
    <t>71317000-3</t>
  </si>
  <si>
    <t>SEPT 2020</t>
  </si>
  <si>
    <t>hârtie igienică, săpun lichid și rezervă, mănuşi latex, bonete, mături toate tipurile, şerveţele de hârtie, baterii, coș gunoi, pahare unică folosință, perie WC,  etc</t>
  </si>
  <si>
    <t>Servicii de curățenie      Contract de servicii</t>
  </si>
  <si>
    <t>37.1</t>
  </si>
  <si>
    <t>site, accesibilitate pers.cu dizabilități</t>
  </si>
  <si>
    <t>72417000-6</t>
  </si>
  <si>
    <t>98513310-8</t>
  </si>
  <si>
    <t>Servicii îngrijire la domiciliu                 Contract de servicii</t>
  </si>
  <si>
    <t>servicii medicale</t>
  </si>
  <si>
    <t>85121200-5</t>
  </si>
  <si>
    <t>INVESTIȚII</t>
  </si>
  <si>
    <t>TOTAL 71.01.01</t>
  </si>
  <si>
    <t>Expertiză tehnică pt reabiltare Cantină Socială</t>
  </si>
  <si>
    <t>DALI pt reabiltare Cantină Socială</t>
  </si>
  <si>
    <t>71322500-6</t>
  </si>
  <si>
    <t>BUGET   LOCAL</t>
  </si>
  <si>
    <t xml:space="preserve"> Reabilitare Centrul de Asistență Comunitară str. Dobrogei nr.58             Contract de lucrări</t>
  </si>
  <si>
    <t xml:space="preserve"> Reabilitare Centrul de Asistență Comunitară str. Dobrogei nr.58  Proiect tehnic             Contract de servicii</t>
  </si>
  <si>
    <t xml:space="preserve"> 45211200-1 45215210-2</t>
  </si>
  <si>
    <t>DALI pentru reabilitare Cantină socială                 Contract de servicii</t>
  </si>
  <si>
    <t>IUNIE  2020</t>
  </si>
  <si>
    <t>38.1</t>
  </si>
  <si>
    <t>servicii transfer date și configurări</t>
  </si>
  <si>
    <t>Verific.teh. a PT și DE pt. Schimbare de destinație PT4 în CAC</t>
  </si>
  <si>
    <t xml:space="preserve">TVA 5% CĂRŢI, PUBLICAŢII  </t>
  </si>
  <si>
    <t>Consilier achiziții publice</t>
  </si>
  <si>
    <t>72320000-4 72212610-8</t>
  </si>
  <si>
    <t>achiziții publice</t>
  </si>
  <si>
    <t>Elaborat Consilier</t>
  </si>
  <si>
    <t>MEDICAMENTE  (TVA 9%)</t>
  </si>
  <si>
    <t>Internet, telefonie fixă+trafic, cablu, telefonie mobilă,teleasistență, etc., alte servicii de telefonie</t>
  </si>
  <si>
    <t>71.01.02</t>
  </si>
  <si>
    <t>modernizare rețea calculatoare</t>
  </si>
  <si>
    <t>TOTAL 71.01.02</t>
  </si>
  <si>
    <t>SEPT. 2020</t>
  </si>
  <si>
    <t>OCT. 2020</t>
  </si>
  <si>
    <t>Teleasistență  Contract de servicii</t>
  </si>
  <si>
    <t>servicii juridice</t>
  </si>
  <si>
    <t>79100000-5</t>
  </si>
  <si>
    <t>98000000-3</t>
  </si>
  <si>
    <t>71356100-9</t>
  </si>
  <si>
    <t>32420000-3</t>
  </si>
  <si>
    <t>PRIMĂRIA BRAȘOV</t>
  </si>
  <si>
    <t>noi 2020</t>
  </si>
  <si>
    <t>Proiect dotarea  cu echipamente de protecție a centrelor sociale rezidențiale publice</t>
  </si>
  <si>
    <t>VALOARE DSS+SAMUI+PFA</t>
  </si>
  <si>
    <t xml:space="preserve">  DAS / SAMUI PERSOANE FĂRĂ ADĂPOST</t>
  </si>
  <si>
    <t>Alte Ob.Inv. pt. Proiect Dotarea cu echipament de protecție a centrelor sociale</t>
  </si>
  <si>
    <t>dec 2020</t>
  </si>
  <si>
    <t>Dezinfectanți pt. Proiect Dotarea cu echipament de protecție a centrelor sociale</t>
  </si>
  <si>
    <t>Proiect Dotare cu echip. de protecție a centrelor sociale - lampă UV pentru dezinfectare spații</t>
  </si>
  <si>
    <t>Proiect Dotare cu echip. de protecție a centrelor sociale -sistem de măsurare a temp.corporale</t>
  </si>
  <si>
    <t>38430000-8</t>
  </si>
  <si>
    <t>31515000-9</t>
  </si>
  <si>
    <t>39294200-0</t>
  </si>
  <si>
    <t>18143000-3</t>
  </si>
  <si>
    <t>Materiale informative pt. Proiect Dotarea cu echipament de protecție a centrelor sociale</t>
  </si>
  <si>
    <t xml:space="preserve">   PERSOANE FĂRĂ ADĂPOST</t>
  </si>
  <si>
    <t>FEB. 2020</t>
  </si>
  <si>
    <t xml:space="preserve">                                         Ordonator de credite</t>
  </si>
  <si>
    <t>VALOARE PFA</t>
  </si>
  <si>
    <t>P.O.I.M.</t>
  </si>
  <si>
    <t>Servicii de catering</t>
  </si>
  <si>
    <t>NOI. 2020</t>
  </si>
  <si>
    <t>55521000-8</t>
  </si>
  <si>
    <t>97096/16.11.2020</t>
  </si>
  <si>
    <t>38.2</t>
  </si>
  <si>
    <t>servicii programare on-line</t>
  </si>
  <si>
    <t>72413000-0</t>
  </si>
  <si>
    <t>5.1.1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</si>
</sst>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style="medium">
        <color indexed="59"/>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44">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4" xfId="0" applyFont="1" applyBorder="1" applyAlignment="1">
      <alignment vertical="center"/>
    </xf>
    <xf numFmtId="0" fontId="24" fillId="0" borderId="25"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7"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5" xfId="0" applyFont="1" applyBorder="1" applyAlignment="1">
      <alignment vertical="center"/>
    </xf>
    <xf numFmtId="0" fontId="27" fillId="0" borderId="0" xfId="0" applyFont="1" applyAlignment="1">
      <alignment vertical="center"/>
    </xf>
    <xf numFmtId="0" fontId="27" fillId="0" borderId="24" xfId="0" applyFont="1" applyBorder="1" applyAlignment="1">
      <alignment horizontal="center" vertical="center"/>
    </xf>
    <xf numFmtId="0" fontId="29" fillId="0" borderId="0" xfId="0" applyFont="1" applyAlignment="1">
      <alignment vertical="center"/>
    </xf>
    <xf numFmtId="0" fontId="27" fillId="0" borderId="24"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1" xfId="0" applyFont="1" applyBorder="1" applyAlignment="1">
      <alignment horizontal="center" vertical="center"/>
    </xf>
    <xf numFmtId="1" fontId="32" fillId="0" borderId="21" xfId="0" applyNumberFormat="1" applyFont="1" applyBorder="1" applyAlignment="1">
      <alignment horizontal="center" vertical="center"/>
    </xf>
    <xf numFmtId="0" fontId="32" fillId="0" borderId="21"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2"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4" xfId="0" applyFont="1" applyBorder="1" applyAlignment="1">
      <alignment vertical="center" wrapText="1"/>
    </xf>
    <xf numFmtId="0" fontId="31" fillId="0" borderId="22" xfId="0" applyFont="1" applyBorder="1" applyAlignment="1">
      <alignment vertical="center" wrapText="1"/>
    </xf>
    <xf numFmtId="0" fontId="31" fillId="0" borderId="21" xfId="0" applyFont="1" applyBorder="1" applyAlignment="1">
      <alignment vertical="center" wrapText="1"/>
    </xf>
    <xf numFmtId="49" fontId="31" fillId="0" borderId="21" xfId="0" applyNumberFormat="1" applyFont="1" applyBorder="1" applyAlignment="1">
      <alignment horizontal="center" vertical="center"/>
    </xf>
    <xf numFmtId="49" fontId="31" fillId="0" borderId="29" xfId="0" applyNumberFormat="1" applyFont="1" applyBorder="1" applyAlignment="1">
      <alignment horizontal="center" vertical="center"/>
    </xf>
    <xf numFmtId="0" fontId="31" fillId="0" borderId="26" xfId="0" applyFont="1" applyBorder="1" applyAlignment="1">
      <alignment vertical="center" wrapText="1"/>
    </xf>
    <xf numFmtId="0" fontId="33" fillId="0" borderId="30" xfId="0" applyFont="1" applyBorder="1" applyAlignment="1">
      <alignment vertical="center"/>
    </xf>
    <xf numFmtId="49" fontId="31" fillId="0" borderId="21" xfId="0" applyNumberFormat="1" applyFont="1" applyBorder="1" applyAlignment="1">
      <alignment horizontal="center" vertical="center" textRotation="90" wrapText="1"/>
    </xf>
    <xf numFmtId="2" fontId="31" fillId="0" borderId="29" xfId="0" applyNumberFormat="1" applyFont="1" applyBorder="1" applyAlignment="1">
      <alignment horizontal="center" vertical="center" wrapText="1"/>
    </xf>
    <xf numFmtId="49" fontId="31" fillId="0" borderId="26" xfId="0" applyNumberFormat="1" applyFont="1" applyBorder="1" applyAlignment="1">
      <alignment horizontal="center" vertical="center" wrapText="1"/>
    </xf>
    <xf numFmtId="0" fontId="31" fillId="0" borderId="21" xfId="0" applyFont="1" applyBorder="1" applyAlignment="1">
      <alignment horizontal="center" vertical="center" textRotation="90"/>
    </xf>
    <xf numFmtId="0" fontId="31" fillId="0" borderId="30" xfId="0" applyFont="1" applyBorder="1" applyAlignment="1">
      <alignment horizontal="center" vertical="center" textRotation="90" wrapText="1"/>
    </xf>
    <xf numFmtId="0" fontId="31" fillId="0" borderId="21" xfId="0" applyFont="1" applyBorder="1" applyAlignment="1">
      <alignment horizontal="center" vertical="center" textRotation="90" wrapText="1"/>
    </xf>
    <xf numFmtId="0" fontId="31" fillId="0" borderId="21" xfId="0" applyFont="1" applyBorder="1" applyAlignment="1">
      <alignment horizontal="left" vertical="center" wrapText="1"/>
    </xf>
    <xf numFmtId="0" fontId="31" fillId="0" borderId="51" xfId="0" applyFont="1" applyBorder="1" applyAlignment="1">
      <alignment horizontal="center" vertical="center" textRotation="90"/>
    </xf>
    <xf numFmtId="0" fontId="32" fillId="0" borderId="21" xfId="0" applyFont="1" applyBorder="1" applyAlignment="1">
      <alignment horizontal="center" vertical="center" textRotation="90"/>
    </xf>
    <xf numFmtId="49" fontId="31" fillId="0" borderId="21" xfId="0" applyNumberFormat="1" applyFont="1" applyBorder="1" applyAlignment="1">
      <alignment horizontal="center" vertical="center" wrapText="1"/>
    </xf>
    <xf numFmtId="49" fontId="31" fillId="0" borderId="15" xfId="0" applyNumberFormat="1" applyFont="1" applyBorder="1" applyAlignment="1">
      <alignment horizontal="center" vertical="center" wrapText="1"/>
    </xf>
    <xf numFmtId="0" fontId="32" fillId="0" borderId="21" xfId="0" applyFont="1" applyBorder="1" applyAlignment="1">
      <alignment horizontal="center" vertical="center"/>
    </xf>
    <xf numFmtId="0" fontId="32" fillId="24" borderId="21"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3" xfId="0" applyFont="1" applyBorder="1" applyAlignment="1">
      <alignment horizontal="center" vertical="center" wrapText="1"/>
    </xf>
    <xf numFmtId="0" fontId="31" fillId="0" borderId="21" xfId="0" applyFont="1" applyBorder="1" applyAlignment="1">
      <alignment vertical="center"/>
    </xf>
    <xf numFmtId="0" fontId="31" fillId="0" borderId="30" xfId="0" applyFont="1" applyBorder="1" applyAlignment="1">
      <alignment vertical="center"/>
    </xf>
    <xf numFmtId="0" fontId="31" fillId="0" borderId="33" xfId="0" applyFont="1" applyBorder="1" applyAlignment="1">
      <alignment horizontal="center" vertical="center"/>
    </xf>
    <xf numFmtId="0" fontId="31" fillId="0" borderId="30" xfId="0" applyFont="1" applyBorder="1" applyAlignment="1">
      <alignment horizontal="center" vertical="center"/>
    </xf>
    <xf numFmtId="0" fontId="31" fillId="0" borderId="24"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2" xfId="0" applyFont="1" applyBorder="1" applyAlignment="1">
      <alignment horizontal="center" vertical="center" wrapText="1"/>
    </xf>
    <xf numFmtId="0" fontId="31" fillId="0" borderId="32" xfId="0" applyFont="1" applyBorder="1" applyAlignment="1">
      <alignment horizontal="center" vertical="center" textRotation="90" wrapText="1"/>
    </xf>
    <xf numFmtId="0" fontId="31" fillId="0" borderId="11" xfId="0" applyFont="1" applyBorder="1" applyAlignment="1">
      <alignment horizontal="center" vertical="center" textRotation="90" wrapText="1"/>
    </xf>
    <xf numFmtId="0" fontId="34" fillId="0" borderId="42"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21" xfId="0" applyNumberFormat="1" applyFont="1" applyBorder="1" applyAlignment="1">
      <alignment horizontal="center" vertical="center" wrapText="1"/>
    </xf>
    <xf numFmtId="0" fontId="36" fillId="0" borderId="21" xfId="0" applyFont="1" applyBorder="1" applyAlignment="1">
      <alignment horizontal="center"/>
    </xf>
    <xf numFmtId="0" fontId="36" fillId="0" borderId="21" xfId="0" applyFont="1" applyBorder="1" applyAlignment="1">
      <alignment horizontal="center" vertical="center"/>
    </xf>
    <xf numFmtId="0" fontId="35" fillId="0" borderId="21" xfId="0" applyFont="1" applyBorder="1" applyAlignment="1">
      <alignment horizontal="center" vertical="center"/>
    </xf>
    <xf numFmtId="0" fontId="36" fillId="0" borderId="21" xfId="0" applyFont="1" applyBorder="1"/>
    <xf numFmtId="0" fontId="31" fillId="0" borderId="21" xfId="0" applyFont="1" applyBorder="1" applyAlignment="1">
      <alignment horizontal="center" vertical="center" wrapText="1"/>
    </xf>
    <xf numFmtId="0"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2" fillId="0" borderId="21" xfId="0" quotePrefix="1" applyNumberFormat="1" applyFont="1" applyBorder="1" applyAlignment="1">
      <alignment horizontal="center" vertical="center"/>
    </xf>
    <xf numFmtId="49" fontId="37"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xf>
    <xf numFmtId="49" fontId="36" fillId="0" borderId="21" xfId="0" applyNumberFormat="1" applyFont="1" applyBorder="1" applyAlignment="1">
      <alignment vertical="center"/>
    </xf>
    <xf numFmtId="49" fontId="35" fillId="0" borderId="21" xfId="0" applyNumberFormat="1" applyFont="1" applyBorder="1" applyAlignment="1">
      <alignment vertical="center"/>
    </xf>
    <xf numFmtId="49" fontId="38" fillId="0" borderId="21" xfId="0" applyNumberFormat="1" applyFont="1" applyBorder="1" applyAlignment="1">
      <alignment horizontal="center" vertical="center" wrapText="1"/>
    </xf>
    <xf numFmtId="0" fontId="36" fillId="0" borderId="21" xfId="0" applyFont="1" applyBorder="1" applyAlignment="1">
      <alignment vertical="center"/>
    </xf>
    <xf numFmtId="0" fontId="35" fillId="0" borderId="21" xfId="0" applyFont="1" applyBorder="1" applyAlignment="1">
      <alignment vertical="center"/>
    </xf>
    <xf numFmtId="0" fontId="35" fillId="0" borderId="21" xfId="0" applyFont="1" applyBorder="1" applyAlignment="1">
      <alignment vertical="top" wrapText="1"/>
    </xf>
    <xf numFmtId="0" fontId="32" fillId="0" borderId="21" xfId="0" applyFont="1" applyBorder="1" applyAlignment="1">
      <alignment horizontal="center" vertical="center" wrapText="1"/>
    </xf>
    <xf numFmtId="2" fontId="36" fillId="0" borderId="21" xfId="0" applyNumberFormat="1" applyFont="1" applyBorder="1" applyAlignment="1">
      <alignment vertical="center" wrapText="1"/>
    </xf>
    <xf numFmtId="0" fontId="31" fillId="0" borderId="21" xfId="0" applyFont="1" applyBorder="1" applyAlignment="1">
      <alignment horizontal="left" vertical="top" wrapText="1"/>
    </xf>
    <xf numFmtId="0" fontId="31" fillId="0" borderId="14" xfId="0" applyFont="1" applyBorder="1" applyAlignment="1">
      <alignment horizontal="center" vertical="center" wrapText="1"/>
    </xf>
    <xf numFmtId="49" fontId="36" fillId="0" borderId="21" xfId="0" applyNumberFormat="1" applyFont="1" applyBorder="1" applyAlignment="1">
      <alignment horizontal="center" vertical="center"/>
    </xf>
    <xf numFmtId="49" fontId="35" fillId="0" borderId="21" xfId="0" applyNumberFormat="1" applyFont="1" applyBorder="1" applyAlignment="1">
      <alignment horizontal="center" vertical="center"/>
    </xf>
    <xf numFmtId="0" fontId="36" fillId="24" borderId="21" xfId="0" applyFont="1" applyFill="1" applyBorder="1" applyAlignment="1">
      <alignment vertical="top" wrapText="1"/>
    </xf>
    <xf numFmtId="0" fontId="32" fillId="24" borderId="21" xfId="0" applyFont="1" applyFill="1" applyBorder="1" applyAlignment="1">
      <alignment horizontal="center" vertical="center" wrapText="1"/>
    </xf>
    <xf numFmtId="0" fontId="31" fillId="0" borderId="21" xfId="0" applyFont="1" applyBorder="1" applyAlignment="1">
      <alignment vertical="top" wrapText="1"/>
    </xf>
    <xf numFmtId="0" fontId="38" fillId="0" borderId="21" xfId="0" applyFont="1" applyBorder="1" applyAlignment="1">
      <alignment vertical="top" wrapText="1"/>
    </xf>
    <xf numFmtId="0" fontId="31" fillId="0" borderId="21" xfId="0" applyFont="1" applyBorder="1" applyAlignment="1">
      <alignment wrapText="1"/>
    </xf>
    <xf numFmtId="0" fontId="34" fillId="0" borderId="21" xfId="0" applyFont="1" applyFill="1" applyBorder="1" applyAlignment="1">
      <alignment vertical="top" wrapText="1"/>
    </xf>
    <xf numFmtId="0" fontId="31" fillId="0" borderId="21" xfId="0" applyFont="1" applyFill="1" applyBorder="1" applyAlignment="1">
      <alignment horizontal="center" vertical="center" wrapText="1"/>
    </xf>
    <xf numFmtId="0" fontId="34" fillId="0" borderId="21" xfId="0" applyFont="1" applyBorder="1" applyAlignment="1">
      <alignment vertical="center" wrapText="1"/>
    </xf>
    <xf numFmtId="0" fontId="34" fillId="0" borderId="23" xfId="0" applyFont="1" applyBorder="1" applyAlignment="1">
      <alignment horizontal="center" vertical="center" wrapText="1"/>
    </xf>
    <xf numFmtId="0" fontId="34" fillId="0" borderId="21" xfId="0" applyFont="1" applyBorder="1" applyAlignment="1">
      <alignment vertical="top" wrapText="1"/>
    </xf>
    <xf numFmtId="2" fontId="32" fillId="0" borderId="21" xfId="0" quotePrefix="1" applyNumberFormat="1" applyFont="1" applyBorder="1" applyAlignment="1">
      <alignment horizontal="center" vertical="center"/>
    </xf>
    <xf numFmtId="0" fontId="31" fillId="0" borderId="21" xfId="0" applyFont="1" applyBorder="1" applyAlignment="1">
      <alignment horizontal="center" vertical="center" wrapText="1"/>
    </xf>
    <xf numFmtId="49" fontId="37" fillId="0" borderId="21" xfId="0" applyNumberFormat="1" applyFont="1" applyBorder="1" applyAlignment="1">
      <alignment vertical="center"/>
    </xf>
    <xf numFmtId="49" fontId="38" fillId="0" borderId="21" xfId="0" applyNumberFormat="1" applyFont="1" applyBorder="1" applyAlignment="1">
      <alignment vertical="center"/>
    </xf>
    <xf numFmtId="0" fontId="31" fillId="0" borderId="21" xfId="0" applyFont="1" applyBorder="1" applyAlignment="1">
      <alignment horizontal="right" vertical="center"/>
    </xf>
    <xf numFmtId="49" fontId="37" fillId="0" borderId="21"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7"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5" xfId="0" applyFont="1" applyBorder="1" applyAlignment="1">
      <alignment vertical="center"/>
    </xf>
    <xf numFmtId="0" fontId="34" fillId="0" borderId="0" xfId="0" applyFont="1" applyAlignment="1">
      <alignment vertical="center"/>
    </xf>
    <xf numFmtId="0" fontId="34" fillId="0" borderId="37"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7" xfId="0" applyFont="1" applyBorder="1" applyAlignment="1">
      <alignment horizontal="right" vertical="center"/>
    </xf>
    <xf numFmtId="0" fontId="40" fillId="0" borderId="0" xfId="0" applyFont="1" applyAlignment="1">
      <alignment vertical="center"/>
    </xf>
    <xf numFmtId="0" fontId="34" fillId="0" borderId="37" xfId="0" applyFont="1" applyBorder="1" applyAlignment="1">
      <alignment horizontal="center" vertical="center"/>
    </xf>
    <xf numFmtId="0" fontId="34" fillId="0" borderId="35"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3" xfId="0" applyFont="1" applyBorder="1" applyAlignment="1">
      <alignment horizontal="center" vertical="center" wrapText="1"/>
    </xf>
    <xf numFmtId="0" fontId="39" fillId="0" borderId="21" xfId="0" applyFont="1" applyBorder="1" applyAlignment="1">
      <alignment horizontal="center" vertical="center"/>
    </xf>
    <xf numFmtId="0" fontId="39" fillId="0" borderId="34" xfId="0" applyFont="1" applyBorder="1" applyAlignment="1">
      <alignment horizontal="center" vertical="center"/>
    </xf>
    <xf numFmtId="0" fontId="39" fillId="0" borderId="33" xfId="0" applyFont="1" applyBorder="1" applyAlignment="1">
      <alignment horizontal="center" vertical="center"/>
    </xf>
    <xf numFmtId="0" fontId="39" fillId="0" borderId="21" xfId="0" applyFont="1" applyBorder="1" applyAlignment="1">
      <alignment horizontal="center" vertical="center" wrapText="1"/>
    </xf>
    <xf numFmtId="49" fontId="39" fillId="0" borderId="21"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42"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9" xfId="0" applyFont="1" applyBorder="1" applyAlignment="1">
      <alignment horizontal="center" vertical="center" textRotation="90" wrapText="1"/>
    </xf>
    <xf numFmtId="0" fontId="31" fillId="0" borderId="36" xfId="0" applyFont="1" applyBorder="1" applyAlignment="1">
      <alignment horizontal="center" vertical="center"/>
    </xf>
    <xf numFmtId="0" fontId="31" fillId="0" borderId="19" xfId="0" applyFont="1" applyBorder="1" applyAlignment="1">
      <alignment horizontal="center" vertical="center" wrapText="1"/>
    </xf>
    <xf numFmtId="0" fontId="31" fillId="0" borderId="24" xfId="0" applyFont="1" applyBorder="1" applyAlignment="1">
      <alignment horizontal="center" vertical="center" textRotation="90" wrapText="1"/>
    </xf>
    <xf numFmtId="0" fontId="31" fillId="0" borderId="24" xfId="0" applyFont="1" applyBorder="1" applyAlignment="1">
      <alignment horizontal="center" vertical="center" wrapText="1"/>
    </xf>
    <xf numFmtId="2" fontId="32" fillId="0" borderId="43"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2" xfId="0" applyFont="1" applyBorder="1" applyAlignment="1">
      <alignment horizontal="center" vertical="center" wrapText="1"/>
    </xf>
    <xf numFmtId="0" fontId="32" fillId="0" borderId="24" xfId="0" applyFont="1" applyBorder="1" applyAlignment="1">
      <alignment horizontal="center" vertical="center"/>
    </xf>
    <xf numFmtId="0" fontId="41" fillId="0" borderId="0" xfId="0" applyFont="1" applyAlignment="1">
      <alignment vertical="center"/>
    </xf>
    <xf numFmtId="0" fontId="31" fillId="0" borderId="28" xfId="0" applyFont="1" applyBorder="1" applyAlignment="1">
      <alignment horizontal="center" vertical="center"/>
    </xf>
    <xf numFmtId="0" fontId="31" fillId="0" borderId="26" xfId="0" applyFont="1" applyBorder="1" applyAlignment="1">
      <alignment horizontal="center" vertical="center" wrapText="1"/>
    </xf>
    <xf numFmtId="2" fontId="32" fillId="0" borderId="46"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13" xfId="0" applyFont="1" applyBorder="1" applyAlignment="1">
      <alignment horizontal="center" vertical="center" textRotation="90" wrapText="1"/>
    </xf>
    <xf numFmtId="0" fontId="31" fillId="0" borderId="27" xfId="0" applyFont="1" applyBorder="1" applyAlignment="1">
      <alignment horizontal="center" vertical="center"/>
    </xf>
    <xf numFmtId="2" fontId="32" fillId="0" borderId="33" xfId="0" applyNumberFormat="1" applyFont="1" applyBorder="1" applyAlignment="1">
      <alignment horizontal="center" vertical="center"/>
    </xf>
    <xf numFmtId="2" fontId="32" fillId="0" borderId="30" xfId="0" applyNumberFormat="1" applyFont="1" applyBorder="1" applyAlignment="1">
      <alignment horizontal="center" vertical="center"/>
    </xf>
    <xf numFmtId="0" fontId="31" fillId="0" borderId="29" xfId="0" applyFont="1" applyBorder="1" applyAlignment="1">
      <alignment vertical="center"/>
    </xf>
    <xf numFmtId="0" fontId="31" fillId="0" borderId="20" xfId="0" applyFont="1" applyBorder="1" applyAlignment="1">
      <alignment vertical="center"/>
    </xf>
    <xf numFmtId="0" fontId="31" fillId="0" borderId="14" xfId="0" applyFont="1" applyBorder="1" applyAlignment="1">
      <alignment vertical="center"/>
    </xf>
    <xf numFmtId="0" fontId="31" fillId="0" borderId="13" xfId="0" applyFont="1" applyBorder="1" applyAlignment="1">
      <alignment vertical="center"/>
    </xf>
    <xf numFmtId="0" fontId="34" fillId="0" borderId="0" xfId="0" applyFont="1"/>
    <xf numFmtId="0" fontId="42" fillId="0" borderId="0" xfId="0" applyFont="1"/>
    <xf numFmtId="0" fontId="38" fillId="0" borderId="32" xfId="0" applyFont="1" applyBorder="1" applyAlignment="1">
      <alignment horizontal="center" vertical="center" textRotation="90" wrapText="1"/>
    </xf>
    <xf numFmtId="0" fontId="38" fillId="0" borderId="42"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2" fillId="0" borderId="33" xfId="0" applyFont="1" applyBorder="1" applyAlignment="1">
      <alignment horizontal="center" vertical="center"/>
    </xf>
    <xf numFmtId="0" fontId="32" fillId="0" borderId="52" xfId="0" applyFont="1" applyBorder="1" applyAlignment="1">
      <alignment horizontal="center" vertical="center"/>
    </xf>
    <xf numFmtId="0" fontId="31" fillId="0" borderId="19" xfId="0" applyFont="1" applyBorder="1" applyAlignment="1">
      <alignment horizontal="center" vertical="center"/>
    </xf>
    <xf numFmtId="0" fontId="31" fillId="0" borderId="53" xfId="0" applyFont="1" applyBorder="1" applyAlignment="1">
      <alignment horizontal="center" vertical="center"/>
    </xf>
    <xf numFmtId="0" fontId="32" fillId="0" borderId="24" xfId="0" applyFont="1" applyBorder="1" applyAlignment="1">
      <alignment horizontal="center" vertical="center"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1" fillId="0" borderId="30" xfId="0" applyFont="1" applyBorder="1" applyAlignment="1">
      <alignment vertical="center" wrapText="1"/>
    </xf>
    <xf numFmtId="0" fontId="34" fillId="0" borderId="0"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2" xfId="0" applyFont="1" applyBorder="1" applyAlignment="1">
      <alignment horizontal="center" vertical="center"/>
    </xf>
    <xf numFmtId="0" fontId="31" fillId="0" borderId="14"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9" xfId="0" applyFont="1" applyBorder="1" applyAlignment="1">
      <alignment horizontal="center" vertical="center"/>
    </xf>
    <xf numFmtId="0" fontId="32" fillId="0" borderId="19" xfId="0" applyFont="1" applyBorder="1" applyAlignment="1">
      <alignment horizontal="center" vertical="center" wrapText="1"/>
    </xf>
    <xf numFmtId="1" fontId="32" fillId="0" borderId="33" xfId="0" applyNumberFormat="1" applyFont="1" applyBorder="1" applyAlignment="1">
      <alignment horizontal="center" vertical="center"/>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32" xfId="0" applyNumberFormat="1" applyFont="1" applyBorder="1" applyAlignment="1">
      <alignment horizontal="center" vertical="center" textRotation="90"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14" xfId="0" applyFont="1" applyBorder="1" applyAlignment="1">
      <alignment vertical="center" wrapText="1"/>
    </xf>
    <xf numFmtId="0" fontId="35" fillId="0" borderId="21" xfId="0" applyFont="1" applyBorder="1" applyAlignment="1">
      <alignment horizontal="left" vertical="top" wrapText="1"/>
    </xf>
    <xf numFmtId="0" fontId="32" fillId="0" borderId="33" xfId="0" applyFont="1" applyBorder="1" applyAlignment="1">
      <alignment horizontal="center" vertical="center" wrapText="1"/>
    </xf>
    <xf numFmtId="49" fontId="32" fillId="0" borderId="21" xfId="0" applyNumberFormat="1" applyFont="1" applyBorder="1" applyAlignment="1">
      <alignment horizontal="center" vertical="center"/>
    </xf>
    <xf numFmtId="0" fontId="32" fillId="0" borderId="21" xfId="0" applyFont="1" applyBorder="1" applyAlignment="1">
      <alignment vertical="center" wrapText="1"/>
    </xf>
    <xf numFmtId="49" fontId="31" fillId="0" borderId="21" xfId="0" applyNumberFormat="1" applyFont="1" applyBorder="1" applyAlignment="1">
      <alignment horizontal="center" vertical="center" wrapText="1"/>
    </xf>
    <xf numFmtId="0" fontId="32" fillId="0" borderId="21" xfId="0"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wrapText="1"/>
    </xf>
    <xf numFmtId="0" fontId="37" fillId="0" borderId="21" xfId="0" applyFont="1" applyBorder="1" applyAlignment="1">
      <alignment horizontal="center" vertical="center" wrapText="1"/>
    </xf>
    <xf numFmtId="0" fontId="38" fillId="0" borderId="21" xfId="0" applyFont="1" applyBorder="1" applyAlignment="1">
      <alignment horizontal="center" vertical="center" wrapText="1"/>
    </xf>
    <xf numFmtId="0" fontId="27" fillId="0" borderId="0" xfId="0" applyFont="1" applyBorder="1" applyAlignment="1">
      <alignment horizontal="center" vertical="center" wrapText="1"/>
    </xf>
    <xf numFmtId="0" fontId="39" fillId="0" borderId="30" xfId="0" applyFont="1" applyBorder="1" applyAlignment="1">
      <alignment vertical="center"/>
    </xf>
    <xf numFmtId="0" fontId="39" fillId="0" borderId="21" xfId="0" applyFont="1" applyBorder="1" applyAlignment="1">
      <alignment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1" fillId="0" borderId="24" xfId="0" applyNumberFormat="1" applyFont="1" applyBorder="1" applyAlignment="1">
      <alignment horizontal="center" vertical="center" wrapText="1"/>
    </xf>
    <xf numFmtId="2" fontId="32" fillId="0" borderId="24" xfId="0" applyNumberFormat="1" applyFont="1" applyBorder="1" applyAlignment="1">
      <alignment horizontal="center" vertical="center"/>
    </xf>
    <xf numFmtId="2" fontId="32" fillId="0" borderId="19" xfId="0" applyNumberFormat="1" applyFont="1" applyBorder="1" applyAlignment="1">
      <alignment horizontal="center" vertical="center" wrapText="1"/>
    </xf>
    <xf numFmtId="0" fontId="32" fillId="0" borderId="14" xfId="0" applyFont="1" applyBorder="1" applyAlignment="1">
      <alignment horizontal="center" vertical="center" textRotation="90"/>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14" xfId="0" applyFont="1" applyBorder="1" applyAlignment="1">
      <alignment horizontal="center" vertical="center"/>
    </xf>
    <xf numFmtId="49" fontId="31" fillId="0" borderId="21" xfId="0" applyNumberFormat="1" applyFont="1" applyBorder="1" applyAlignment="1">
      <alignment horizontal="center" vertical="center" wrapText="1"/>
    </xf>
    <xf numFmtId="49" fontId="31" fillId="0" borderId="24"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32"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5" fillId="0" borderId="21" xfId="0" applyFont="1" applyBorder="1" applyAlignment="1">
      <alignment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17" fontId="36" fillId="0" borderId="21" xfId="0" applyNumberFormat="1" applyFont="1" applyBorder="1" applyAlignment="1">
      <alignment horizontal="center" vertical="center"/>
    </xf>
    <xf numFmtId="17" fontId="35" fillId="0" borderId="21" xfId="0" applyNumberFormat="1" applyFont="1" applyBorder="1" applyAlignment="1">
      <alignment horizontal="center" vertical="center"/>
    </xf>
    <xf numFmtId="0" fontId="32" fillId="0" borderId="21" xfId="0" applyFont="1" applyBorder="1" applyAlignment="1">
      <alignment horizontal="center" vertical="center"/>
    </xf>
    <xf numFmtId="0" fontId="36" fillId="0" borderId="21" xfId="0" applyFont="1" applyBorder="1" applyAlignment="1">
      <alignment horizontal="center" vertical="center" wrapText="1"/>
    </xf>
    <xf numFmtId="0" fontId="32" fillId="0" borderId="33" xfId="0" applyNumberFormat="1" applyFont="1" applyBorder="1" applyAlignment="1">
      <alignment horizontal="center" vertical="center"/>
    </xf>
    <xf numFmtId="0" fontId="32" fillId="0" borderId="32" xfId="0" applyFont="1" applyBorder="1" applyAlignment="1">
      <alignment horizontal="center" vertical="center"/>
    </xf>
    <xf numFmtId="0" fontId="32" fillId="0" borderId="14" xfId="0" applyFont="1" applyBorder="1" applyAlignment="1">
      <alignment horizontal="center" vertical="center"/>
    </xf>
    <xf numFmtId="2" fontId="32"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21" xfId="0" applyNumberFormat="1" applyFont="1" applyBorder="1" applyAlignment="1">
      <alignment horizontal="center" vertical="center" wrapText="1"/>
    </xf>
    <xf numFmtId="0" fontId="31" fillId="0" borderId="32"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2" xfId="0" applyFont="1" applyBorder="1" applyAlignment="1">
      <alignment horizontal="center" vertical="center" wrapText="1"/>
    </xf>
    <xf numFmtId="2" fontId="36"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0" fontId="31" fillId="0" borderId="32" xfId="0" applyFont="1" applyBorder="1" applyAlignment="1">
      <alignment horizontal="center" vertical="center"/>
    </xf>
    <xf numFmtId="0" fontId="31" fillId="0" borderId="0" xfId="0" applyFont="1" applyAlignment="1">
      <alignment vertical="center"/>
    </xf>
    <xf numFmtId="49" fontId="32" fillId="0" borderId="21" xfId="0" applyNumberFormat="1" applyFont="1" applyBorder="1" applyAlignment="1">
      <alignment horizontal="center" vertical="center" wrapText="1"/>
    </xf>
    <xf numFmtId="17" fontId="31" fillId="0" borderId="29" xfId="0" applyNumberFormat="1" applyFont="1" applyBorder="1" applyAlignment="1">
      <alignment horizontal="center" vertical="center" wrapText="1"/>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5" fillId="0" borderId="30" xfId="0" applyFont="1" applyBorder="1" applyAlignment="1">
      <alignment vertical="center"/>
    </xf>
    <xf numFmtId="17" fontId="35" fillId="0" borderId="21" xfId="0" applyNumberFormat="1" applyFont="1" applyBorder="1" applyAlignment="1">
      <alignment vertical="center"/>
    </xf>
    <xf numFmtId="0" fontId="31" fillId="0" borderId="14" xfId="0" applyFont="1" applyBorder="1" applyAlignment="1">
      <alignment horizontal="center" vertical="center" textRotation="90" wrapText="1"/>
    </xf>
    <xf numFmtId="2" fontId="32" fillId="0" borderId="21" xfId="0" applyNumberFormat="1"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0" fontId="31" fillId="0" borderId="32" xfId="0" applyFont="1" applyBorder="1" applyAlignment="1">
      <alignment horizontal="center" vertical="center"/>
    </xf>
    <xf numFmtId="2" fontId="36"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0" fontId="31" fillId="0" borderId="14" xfId="0" applyFont="1" applyBorder="1" applyAlignment="1">
      <alignment horizontal="center" vertical="center"/>
    </xf>
    <xf numFmtId="0" fontId="31" fillId="0" borderId="47"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45" xfId="0" applyFont="1" applyBorder="1" applyAlignment="1">
      <alignment horizontal="center" vertical="center" textRotation="90" wrapText="1"/>
    </xf>
    <xf numFmtId="0" fontId="31" fillId="0" borderId="32" xfId="0" applyFont="1" applyBorder="1" applyAlignment="1">
      <alignment horizontal="center" vertical="center" textRotation="90" wrapText="1"/>
    </xf>
    <xf numFmtId="0" fontId="31" fillId="0" borderId="1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50"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1" fillId="0" borderId="35" xfId="0" applyFont="1" applyBorder="1" applyAlignment="1">
      <alignment horizontal="center" vertical="center" textRotation="90" wrapText="1"/>
    </xf>
    <xf numFmtId="0" fontId="34" fillId="0" borderId="0" xfId="0" applyFont="1" applyBorder="1" applyAlignment="1">
      <alignment horizontal="center" vertical="center"/>
    </xf>
    <xf numFmtId="0" fontId="31" fillId="0" borderId="16"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6"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0" xfId="0" applyFont="1" applyBorder="1" applyAlignment="1">
      <alignment horizontal="center" vertical="center" wrapText="1"/>
    </xf>
    <xf numFmtId="0" fontId="31" fillId="0" borderId="49" xfId="0" applyFont="1" applyBorder="1" applyAlignment="1">
      <alignment horizontal="center" vertical="center" wrapText="1"/>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1" fillId="0" borderId="0" xfId="0" applyFont="1" applyBorder="1" applyAlignment="1">
      <alignment horizontal="center" vertical="center"/>
    </xf>
    <xf numFmtId="0" fontId="19" fillId="0" borderId="0" xfId="0" applyFont="1" applyAlignment="1">
      <alignment horizontal="center" vertical="center" wrapText="1"/>
    </xf>
    <xf numFmtId="0" fontId="31" fillId="0" borderId="3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12" xfId="0" applyFont="1" applyBorder="1" applyAlignment="1">
      <alignment horizontal="center" vertical="center" wrapText="1"/>
    </xf>
    <xf numFmtId="2" fontId="36" fillId="0" borderId="21" xfId="0" applyNumberFormat="1" applyFont="1" applyBorder="1" applyAlignment="1">
      <alignment horizontal="center" vertical="center" wrapText="1"/>
    </xf>
    <xf numFmtId="0" fontId="36" fillId="0" borderId="21" xfId="0" applyFont="1" applyBorder="1"/>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2" fillId="24" borderId="21" xfId="0" applyFont="1" applyFill="1" applyBorder="1" applyAlignment="1">
      <alignment horizontal="center" vertical="center"/>
    </xf>
    <xf numFmtId="0" fontId="31" fillId="0" borderId="15" xfId="0" applyFont="1" applyBorder="1" applyAlignment="1">
      <alignment horizontal="center" vertical="center" textRotation="90" wrapText="1"/>
    </xf>
    <xf numFmtId="0" fontId="35" fillId="0" borderId="32" xfId="0" applyFont="1" applyBorder="1" applyAlignment="1">
      <alignment horizontal="center" vertical="center" textRotation="90" wrapText="1"/>
    </xf>
    <xf numFmtId="0" fontId="35" fillId="0" borderId="15"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25" fillId="0" borderId="0" xfId="0" applyFont="1" applyBorder="1"/>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left" vertical="top" wrapText="1"/>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49" fontId="31" fillId="0" borderId="21" xfId="0" applyNumberFormat="1" applyFont="1" applyBorder="1" applyAlignment="1" applyProtection="1">
      <alignment horizontal="center" vertical="center" wrapText="1"/>
    </xf>
    <xf numFmtId="0" fontId="35" fillId="0" borderId="21" xfId="0" applyFont="1" applyFill="1" applyBorder="1" applyAlignment="1">
      <alignment horizontal="left" vertical="center" wrapText="1"/>
    </xf>
    <xf numFmtId="2" fontId="32" fillId="0" borderId="32" xfId="0" applyNumberFormat="1" applyFont="1" applyBorder="1" applyAlignment="1">
      <alignment horizontal="center" vertical="center"/>
    </xf>
    <xf numFmtId="2" fontId="32" fillId="0" borderId="14" xfId="0" applyNumberFormat="1" applyFont="1" applyBorder="1" applyAlignment="1">
      <alignment horizontal="center" vertical="center"/>
    </xf>
    <xf numFmtId="0" fontId="31" fillId="0" borderId="32" xfId="0" applyFont="1" applyBorder="1" applyAlignment="1">
      <alignment horizontal="center" vertical="center"/>
    </xf>
    <xf numFmtId="0" fontId="31" fillId="0" borderId="14" xfId="0" applyFont="1" applyBorder="1" applyAlignment="1">
      <alignment horizontal="center" vertical="center"/>
    </xf>
    <xf numFmtId="0" fontId="31" fillId="0" borderId="21" xfId="0" applyFont="1" applyFill="1" applyBorder="1" applyAlignment="1">
      <alignment horizontal="center" vertical="center" wrapText="1"/>
    </xf>
    <xf numFmtId="0" fontId="31" fillId="0" borderId="21" xfId="0" applyNumberFormat="1" applyFont="1" applyBorder="1" applyAlignment="1">
      <alignment horizontal="center" vertical="center"/>
    </xf>
    <xf numFmtId="0" fontId="31" fillId="0" borderId="0" xfId="0" applyFont="1" applyAlignment="1">
      <alignment vertical="center"/>
    </xf>
    <xf numFmtId="0" fontId="31" fillId="0" borderId="0" xfId="0" applyFont="1" applyAlignment="1">
      <alignment vertical="center" wrapText="1"/>
    </xf>
    <xf numFmtId="49" fontId="38" fillId="0" borderId="21" xfId="0" applyNumberFormat="1"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EY109"/>
  <sheetViews>
    <sheetView tabSelected="1" topLeftCell="A7" zoomScale="69" zoomScaleNormal="69" workbookViewId="0">
      <selection activeCell="AE30" sqref="AE30"/>
    </sheetView>
  </sheetViews>
  <sheetFormatPr defaultRowHeight="15" x14ac:dyDescent="0.2"/>
  <cols>
    <col min="1" max="1" width="5.7109375" style="17" customWidth="1"/>
    <col min="2" max="2" width="10.5703125" style="17" customWidth="1"/>
    <col min="3" max="3" width="6.42578125" style="18" customWidth="1"/>
    <col min="4" max="4" width="25.5703125" style="19" customWidth="1"/>
    <col min="5" max="5" width="18.7109375" style="20" customWidth="1"/>
    <col min="6" max="6" width="11.140625" style="21" hidden="1" customWidth="1"/>
    <col min="7" max="7" width="15" style="225" hidden="1" customWidth="1"/>
    <col min="8" max="8" width="11.140625" style="22" hidden="1" customWidth="1"/>
    <col min="9" max="9" width="11" style="22" hidden="1" customWidth="1"/>
    <col min="10" max="10" width="8.7109375" style="23" hidden="1" customWidth="1"/>
    <col min="11" max="11" width="10.42578125" style="23" hidden="1" customWidth="1"/>
    <col min="12" max="12" width="12.85546875" style="24" hidden="1" customWidth="1"/>
    <col min="13" max="14" width="20.5703125" style="25" customWidth="1"/>
    <col min="15" max="15" width="19.85546875" style="18" customWidth="1"/>
    <col min="16" max="16" width="19.42578125" style="18" customWidth="1"/>
    <col min="17" max="17" width="19.28515625" style="18" customWidth="1"/>
    <col min="18" max="18" width="21.42578125" style="18" customWidth="1"/>
    <col min="19" max="19" width="20.42578125" style="18" customWidth="1"/>
    <col min="20" max="20" width="21" style="25" customWidth="1"/>
    <col min="21" max="21" width="10.42578125" style="25" customWidth="1"/>
    <col min="22" max="22" width="13.5703125" style="25" customWidth="1"/>
    <col min="23" max="23" width="11.140625" style="25" customWidth="1"/>
    <col min="24" max="24" width="17.28515625" style="25" customWidth="1"/>
    <col min="25" max="25" width="13.28515625" style="25" customWidth="1"/>
    <col min="26" max="26" width="14.5703125" style="25" customWidth="1"/>
    <col min="27" max="16384" width="9.140625" style="25"/>
  </cols>
  <sheetData>
    <row r="4" spans="1:28" ht="18.75" x14ac:dyDescent="0.2">
      <c r="A4" s="29"/>
      <c r="B4" s="29"/>
      <c r="C4" s="30"/>
      <c r="D4" s="31"/>
      <c r="E4" s="32"/>
    </row>
    <row r="5" spans="1:28" ht="15" customHeight="1" x14ac:dyDescent="0.2">
      <c r="A5" s="143"/>
      <c r="B5" s="401" t="s">
        <v>184</v>
      </c>
      <c r="C5" s="401"/>
      <c r="D5" s="401"/>
      <c r="E5" s="401"/>
      <c r="F5" s="401"/>
      <c r="G5" s="401"/>
      <c r="H5" s="401"/>
      <c r="I5" s="401"/>
      <c r="J5" s="401"/>
      <c r="K5" s="401"/>
      <c r="L5" s="401"/>
      <c r="M5" s="401"/>
      <c r="N5" s="351"/>
      <c r="O5" s="144"/>
      <c r="P5" s="144"/>
      <c r="Q5" s="144"/>
      <c r="R5" s="144"/>
      <c r="S5" s="400"/>
      <c r="T5" s="400"/>
      <c r="U5" s="400"/>
      <c r="V5" s="143"/>
      <c r="W5" s="145"/>
      <c r="X5" s="145"/>
      <c r="Y5" s="145"/>
      <c r="Z5" s="145"/>
      <c r="AA5" s="145"/>
      <c r="AB5" s="33"/>
    </row>
    <row r="6" spans="1:28" ht="15" customHeight="1" x14ac:dyDescent="0.2">
      <c r="A6" s="143"/>
      <c r="B6" s="401" t="s">
        <v>0</v>
      </c>
      <c r="C6" s="401"/>
      <c r="D6" s="401"/>
      <c r="E6" s="401"/>
      <c r="F6" s="146"/>
      <c r="G6" s="364"/>
      <c r="H6" s="147"/>
      <c r="I6" s="147"/>
      <c r="J6" s="213"/>
      <c r="K6" s="213"/>
      <c r="L6" s="149"/>
      <c r="M6" s="150"/>
      <c r="N6" s="150"/>
      <c r="O6" s="144"/>
      <c r="P6" s="144"/>
      <c r="Q6" s="144"/>
      <c r="R6" s="144"/>
      <c r="S6" s="400"/>
      <c r="T6" s="400"/>
      <c r="U6" s="400"/>
      <c r="V6" s="145"/>
      <c r="W6" s="400" t="s">
        <v>369</v>
      </c>
      <c r="X6" s="400"/>
      <c r="Y6" s="400"/>
      <c r="Z6" s="400"/>
      <c r="AA6" s="145"/>
      <c r="AB6" s="33"/>
    </row>
    <row r="7" spans="1:28" ht="18" customHeight="1" x14ac:dyDescent="0.2">
      <c r="A7" s="143"/>
      <c r="B7" s="401" t="s">
        <v>1</v>
      </c>
      <c r="C7" s="401"/>
      <c r="D7" s="401"/>
      <c r="E7" s="401"/>
      <c r="F7" s="151"/>
      <c r="G7" s="365"/>
      <c r="H7" s="147"/>
      <c r="I7" s="147"/>
      <c r="J7" s="213"/>
      <c r="K7" s="213"/>
      <c r="L7" s="149"/>
      <c r="M7" s="150"/>
      <c r="N7" s="150"/>
      <c r="O7" s="144"/>
      <c r="P7" s="144"/>
      <c r="Q7" s="144"/>
      <c r="R7" s="144"/>
      <c r="S7" s="145"/>
      <c r="T7" s="145"/>
      <c r="U7" s="145"/>
      <c r="V7" s="145"/>
      <c r="W7" s="403" t="s">
        <v>243</v>
      </c>
      <c r="X7" s="403"/>
      <c r="Y7" s="403"/>
      <c r="Z7" s="403"/>
      <c r="AA7" s="145"/>
      <c r="AB7" s="33"/>
    </row>
    <row r="8" spans="1:28" ht="18.75" x14ac:dyDescent="0.2">
      <c r="A8" s="143"/>
      <c r="B8" s="143"/>
      <c r="C8" s="143"/>
      <c r="D8" s="152"/>
      <c r="E8" s="152"/>
      <c r="F8" s="151"/>
      <c r="G8" s="365"/>
      <c r="H8" s="147"/>
      <c r="I8" s="147"/>
      <c r="J8" s="213"/>
      <c r="K8" s="213"/>
      <c r="L8" s="149"/>
      <c r="M8" s="150"/>
      <c r="N8" s="150"/>
      <c r="O8" s="144"/>
      <c r="P8" s="144"/>
      <c r="Q8" s="144"/>
      <c r="R8" s="144"/>
      <c r="S8" s="145" t="s">
        <v>225</v>
      </c>
      <c r="T8" s="145"/>
      <c r="U8" s="145"/>
      <c r="V8" s="145"/>
      <c r="W8" s="403" t="s">
        <v>226</v>
      </c>
      <c r="X8" s="403"/>
      <c r="Y8" s="403"/>
      <c r="Z8" s="403"/>
      <c r="AA8" s="403"/>
      <c r="AB8" s="33"/>
    </row>
    <row r="9" spans="1:28" ht="18.75" x14ac:dyDescent="0.2">
      <c r="A9" s="144"/>
      <c r="B9" s="144"/>
      <c r="C9" s="144"/>
      <c r="D9" s="153"/>
      <c r="E9" s="154"/>
      <c r="F9" s="151"/>
      <c r="G9" s="365"/>
      <c r="H9" s="147"/>
      <c r="I9" s="147"/>
      <c r="J9" s="213"/>
      <c r="K9" s="213"/>
      <c r="L9" s="149"/>
      <c r="M9" s="150"/>
      <c r="N9" s="150"/>
      <c r="O9" s="144"/>
      <c r="P9" s="144"/>
      <c r="Q9" s="144"/>
      <c r="R9" s="144"/>
      <c r="S9" s="143"/>
      <c r="T9" s="155"/>
      <c r="U9" s="155"/>
      <c r="V9" s="155"/>
      <c r="W9" s="145"/>
      <c r="X9" s="145"/>
      <c r="Y9" s="145"/>
      <c r="Z9" s="145"/>
      <c r="AA9" s="145"/>
      <c r="AB9" s="34"/>
    </row>
    <row r="10" spans="1:28" ht="20.25" x14ac:dyDescent="0.2">
      <c r="A10" s="144"/>
      <c r="B10" s="144"/>
      <c r="C10" s="402" t="s">
        <v>292</v>
      </c>
      <c r="D10" s="402"/>
      <c r="E10" s="402"/>
      <c r="F10" s="402"/>
      <c r="G10" s="402"/>
      <c r="H10" s="402"/>
      <c r="I10" s="402"/>
      <c r="J10" s="402"/>
      <c r="K10" s="402"/>
      <c r="L10" s="402"/>
      <c r="M10" s="402"/>
      <c r="N10" s="402"/>
      <c r="O10" s="402"/>
      <c r="P10" s="402"/>
      <c r="Q10" s="402"/>
      <c r="R10" s="402"/>
      <c r="S10" s="402"/>
      <c r="T10" s="402"/>
      <c r="U10" s="402"/>
      <c r="V10" s="402"/>
      <c r="W10" s="402"/>
      <c r="X10" s="402"/>
      <c r="Y10" s="402"/>
      <c r="Z10" s="402"/>
      <c r="AA10" s="150"/>
    </row>
    <row r="11" spans="1:28" ht="15" customHeight="1" x14ac:dyDescent="0.2">
      <c r="A11" s="144"/>
      <c r="B11" s="144"/>
      <c r="C11" s="144"/>
      <c r="D11" s="156"/>
      <c r="E11" s="153"/>
      <c r="F11" s="157"/>
      <c r="G11" s="161"/>
      <c r="H11" s="147"/>
      <c r="I11" s="147"/>
      <c r="J11" s="213"/>
      <c r="K11" s="213"/>
      <c r="L11" s="149"/>
      <c r="M11" s="150"/>
      <c r="N11" s="150"/>
      <c r="O11" s="144"/>
      <c r="P11" s="158" t="s">
        <v>245</v>
      </c>
      <c r="Q11" s="158"/>
      <c r="R11" s="158"/>
      <c r="S11" s="158"/>
      <c r="T11" s="150"/>
      <c r="U11" s="150"/>
      <c r="V11" s="150"/>
      <c r="W11" s="150"/>
      <c r="X11" s="150"/>
      <c r="Y11" s="150"/>
      <c r="Z11" s="150"/>
      <c r="AA11" s="150"/>
    </row>
    <row r="12" spans="1:28" ht="15" customHeight="1" x14ac:dyDescent="0.2">
      <c r="A12" s="144"/>
      <c r="B12" s="144"/>
      <c r="C12" s="144"/>
      <c r="D12" s="144"/>
      <c r="E12" s="153"/>
      <c r="F12" s="159"/>
      <c r="G12" s="350"/>
      <c r="H12" s="213"/>
      <c r="I12" s="213"/>
      <c r="J12" s="213"/>
      <c r="K12" s="213"/>
      <c r="L12" s="160"/>
      <c r="M12" s="144"/>
      <c r="N12" s="144"/>
      <c r="O12" s="144"/>
      <c r="P12" s="144"/>
      <c r="Q12" s="144"/>
      <c r="R12" s="144"/>
      <c r="S12" s="144"/>
      <c r="T12" s="150"/>
      <c r="U12" s="150"/>
      <c r="V12" s="150"/>
      <c r="W12" s="150"/>
      <c r="X12" s="150"/>
      <c r="Y12" s="150"/>
      <c r="Z12" s="150"/>
      <c r="AA12" s="150"/>
    </row>
    <row r="13" spans="1:28" ht="15" customHeight="1" x14ac:dyDescent="0.2">
      <c r="A13" s="144"/>
      <c r="B13" s="144"/>
      <c r="C13" s="144"/>
      <c r="D13" s="144"/>
      <c r="E13" s="153"/>
      <c r="F13" s="159"/>
      <c r="G13" s="350"/>
      <c r="H13" s="213"/>
      <c r="I13" s="213"/>
      <c r="J13" s="213"/>
      <c r="K13" s="213"/>
      <c r="L13" s="160"/>
      <c r="M13" s="144"/>
      <c r="N13" s="144"/>
      <c r="O13" s="144"/>
      <c r="P13" s="161"/>
      <c r="Q13" s="144"/>
      <c r="R13" s="144"/>
      <c r="S13" s="144"/>
      <c r="T13" s="150"/>
      <c r="U13" s="150"/>
      <c r="V13" s="150"/>
      <c r="W13" s="150"/>
      <c r="X13" s="150"/>
      <c r="Y13" s="150"/>
      <c r="Z13" s="150"/>
      <c r="AA13" s="150"/>
    </row>
    <row r="14" spans="1:28" ht="15.75" x14ac:dyDescent="0.2">
      <c r="A14" s="144"/>
      <c r="B14" s="134" t="s">
        <v>2</v>
      </c>
      <c r="C14" s="162"/>
      <c r="D14" s="134" t="s">
        <v>375</v>
      </c>
      <c r="E14" s="153"/>
      <c r="F14" s="157"/>
      <c r="G14" s="161"/>
      <c r="H14" s="147"/>
      <c r="I14" s="147"/>
      <c r="J14" s="213"/>
      <c r="K14" s="213"/>
      <c r="L14" s="149"/>
      <c r="M14" s="150"/>
      <c r="N14" s="150"/>
      <c r="O14" s="144"/>
      <c r="P14" s="144"/>
      <c r="Q14" s="144"/>
      <c r="R14" s="144"/>
      <c r="S14" s="144"/>
      <c r="T14" s="150"/>
      <c r="U14" s="150"/>
      <c r="V14" s="150"/>
      <c r="W14" s="150"/>
      <c r="X14" s="150"/>
      <c r="Y14" s="150"/>
      <c r="Z14" s="150"/>
      <c r="AA14" s="150"/>
    </row>
    <row r="15" spans="1:28" x14ac:dyDescent="0.2">
      <c r="A15" s="144"/>
      <c r="B15" s="162"/>
      <c r="C15" s="162"/>
      <c r="D15" s="162"/>
      <c r="E15" s="153"/>
      <c r="F15" s="157"/>
      <c r="G15" s="161"/>
      <c r="H15" s="147"/>
      <c r="I15" s="147"/>
      <c r="J15" s="213"/>
      <c r="K15" s="213"/>
      <c r="L15" s="149"/>
      <c r="M15" s="150"/>
      <c r="N15" s="150"/>
      <c r="O15" s="144"/>
      <c r="P15" s="144"/>
      <c r="Q15" s="144"/>
      <c r="R15" s="144"/>
      <c r="S15" s="144"/>
      <c r="T15" s="150"/>
      <c r="U15" s="150"/>
      <c r="V15" s="150"/>
      <c r="W15" s="150"/>
      <c r="X15" s="150"/>
      <c r="Y15" s="150"/>
      <c r="Z15" s="150"/>
      <c r="AA15" s="150"/>
    </row>
    <row r="16" spans="1:28" ht="10.5" customHeight="1" thickBot="1" x14ac:dyDescent="0.25">
      <c r="A16" s="144"/>
      <c r="B16" s="144"/>
      <c r="C16" s="162"/>
      <c r="D16" s="144"/>
      <c r="E16" s="153"/>
      <c r="F16" s="157"/>
      <c r="G16" s="161"/>
      <c r="H16" s="147"/>
      <c r="I16" s="147"/>
      <c r="J16" s="213"/>
      <c r="K16" s="213"/>
      <c r="L16" s="149"/>
      <c r="M16" s="150"/>
      <c r="N16" s="150"/>
      <c r="O16" s="144"/>
      <c r="P16" s="144"/>
      <c r="Q16" s="144"/>
      <c r="R16" s="144"/>
      <c r="S16" s="144"/>
      <c r="T16" s="150"/>
      <c r="U16" s="150"/>
      <c r="V16" s="150"/>
      <c r="W16" s="150"/>
      <c r="X16" s="150"/>
      <c r="Y16" s="150"/>
      <c r="Z16" s="150"/>
      <c r="AA16" s="150"/>
    </row>
    <row r="17" spans="1:155" ht="21" customHeight="1" thickBot="1" x14ac:dyDescent="0.25">
      <c r="A17" s="144"/>
      <c r="B17" s="144"/>
      <c r="C17" s="144"/>
      <c r="D17" s="156"/>
      <c r="E17" s="163" t="s">
        <v>3</v>
      </c>
      <c r="F17" s="259" t="s">
        <v>287</v>
      </c>
      <c r="G17" s="366" t="s">
        <v>160</v>
      </c>
      <c r="H17" s="258" t="s">
        <v>285</v>
      </c>
      <c r="I17" s="164">
        <v>68.040000000000006</v>
      </c>
      <c r="J17" s="165" t="s">
        <v>109</v>
      </c>
      <c r="K17" s="165">
        <v>68.12</v>
      </c>
      <c r="L17" s="165" t="s">
        <v>138</v>
      </c>
      <c r="M17" s="166" t="s">
        <v>287</v>
      </c>
      <c r="N17" s="166" t="s">
        <v>160</v>
      </c>
      <c r="O17" s="164" t="s">
        <v>285</v>
      </c>
      <c r="P17" s="163" t="s">
        <v>108</v>
      </c>
      <c r="Q17" s="167" t="s">
        <v>109</v>
      </c>
      <c r="R17" s="165" t="s">
        <v>221</v>
      </c>
      <c r="S17" s="168" t="s">
        <v>138</v>
      </c>
      <c r="T17" s="169"/>
      <c r="U17" s="170"/>
      <c r="V17" s="170"/>
      <c r="W17" s="393"/>
      <c r="X17" s="393"/>
      <c r="Y17" s="150"/>
      <c r="Z17" s="150"/>
      <c r="AA17" s="150"/>
      <c r="AC17" s="19"/>
      <c r="AD17" s="19"/>
    </row>
    <row r="18" spans="1:155" s="17" customFormat="1" ht="108" customHeight="1" thickBot="1" x14ac:dyDescent="0.25">
      <c r="A18" s="394" t="s">
        <v>5</v>
      </c>
      <c r="B18" s="396" t="s">
        <v>6</v>
      </c>
      <c r="C18" s="394" t="s">
        <v>232</v>
      </c>
      <c r="D18" s="394" t="s">
        <v>246</v>
      </c>
      <c r="E18" s="398" t="s">
        <v>8</v>
      </c>
      <c r="F18" s="171" t="s">
        <v>355</v>
      </c>
      <c r="G18" s="173" t="s">
        <v>370</v>
      </c>
      <c r="H18" s="172" t="s">
        <v>288</v>
      </c>
      <c r="I18" s="172" t="s">
        <v>286</v>
      </c>
      <c r="J18" s="172" t="s">
        <v>130</v>
      </c>
      <c r="K18" s="173" t="s">
        <v>167</v>
      </c>
      <c r="L18" s="174" t="s">
        <v>139</v>
      </c>
      <c r="M18" s="78" t="s">
        <v>356</v>
      </c>
      <c r="N18" s="349" t="s">
        <v>367</v>
      </c>
      <c r="O18" s="78" t="s">
        <v>284</v>
      </c>
      <c r="P18" s="78" t="s">
        <v>229</v>
      </c>
      <c r="Q18" s="78" t="s">
        <v>84</v>
      </c>
      <c r="R18" s="173" t="s">
        <v>228</v>
      </c>
      <c r="S18" s="78" t="s">
        <v>139</v>
      </c>
      <c r="T18" s="175" t="s">
        <v>4</v>
      </c>
      <c r="U18" s="385" t="s">
        <v>110</v>
      </c>
      <c r="V18" s="391" t="s">
        <v>140</v>
      </c>
      <c r="W18" s="387" t="s">
        <v>143</v>
      </c>
      <c r="X18" s="389" t="s">
        <v>144</v>
      </c>
      <c r="Y18" s="382" t="s">
        <v>141</v>
      </c>
      <c r="Z18" s="382" t="s">
        <v>250</v>
      </c>
      <c r="AA18" s="144"/>
    </row>
    <row r="19" spans="1:155" s="17" customFormat="1" ht="108" customHeight="1" thickBot="1" x14ac:dyDescent="0.25">
      <c r="A19" s="395"/>
      <c r="B19" s="397"/>
      <c r="C19" s="395"/>
      <c r="D19" s="395"/>
      <c r="E19" s="399"/>
      <c r="F19" s="219" t="s">
        <v>9</v>
      </c>
      <c r="G19" s="360" t="s">
        <v>9</v>
      </c>
      <c r="H19" s="219" t="s">
        <v>9</v>
      </c>
      <c r="I19" s="219" t="s">
        <v>9</v>
      </c>
      <c r="J19" s="219" t="s">
        <v>9</v>
      </c>
      <c r="K19" s="176" t="s">
        <v>9</v>
      </c>
      <c r="L19" s="176" t="s">
        <v>9</v>
      </c>
      <c r="M19" s="77" t="s">
        <v>158</v>
      </c>
      <c r="N19" s="352" t="s">
        <v>158</v>
      </c>
      <c r="O19" s="77" t="s">
        <v>158</v>
      </c>
      <c r="P19" s="77" t="s">
        <v>158</v>
      </c>
      <c r="Q19" s="77" t="s">
        <v>158</v>
      </c>
      <c r="R19" s="77" t="s">
        <v>158</v>
      </c>
      <c r="S19" s="77" t="s">
        <v>158</v>
      </c>
      <c r="T19" s="177" t="s">
        <v>158</v>
      </c>
      <c r="U19" s="386"/>
      <c r="V19" s="392"/>
      <c r="W19" s="388"/>
      <c r="X19" s="390"/>
      <c r="Y19" s="383"/>
      <c r="Z19" s="384"/>
      <c r="AA19" s="144"/>
    </row>
    <row r="20" spans="1:155" s="26" customFormat="1" ht="61.5" customHeight="1" thickBot="1" x14ac:dyDescent="0.25">
      <c r="A20" s="121"/>
      <c r="B20" s="178"/>
      <c r="C20" s="121"/>
      <c r="D20" s="179"/>
      <c r="E20" s="69"/>
      <c r="F20" s="176"/>
      <c r="G20" s="357"/>
      <c r="H20" s="216"/>
      <c r="I20" s="207"/>
      <c r="J20" s="216"/>
      <c r="K20" s="216"/>
      <c r="L20" s="206"/>
      <c r="M20" s="121" t="s">
        <v>151</v>
      </c>
      <c r="N20" s="358" t="s">
        <v>151</v>
      </c>
      <c r="O20" s="121" t="s">
        <v>150</v>
      </c>
      <c r="P20" s="121" t="s">
        <v>150</v>
      </c>
      <c r="Q20" s="121" t="s">
        <v>146</v>
      </c>
      <c r="R20" s="121" t="s">
        <v>146</v>
      </c>
      <c r="S20" s="121" t="s">
        <v>151</v>
      </c>
      <c r="T20" s="179" t="s">
        <v>157</v>
      </c>
      <c r="U20" s="59"/>
      <c r="V20" s="178"/>
      <c r="W20" s="59"/>
      <c r="X20" s="58"/>
      <c r="Y20" s="58" t="s">
        <v>156</v>
      </c>
      <c r="Z20" s="58"/>
      <c r="AA20" s="148"/>
      <c r="AB20" s="23"/>
      <c r="AC20" s="257"/>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row>
    <row r="21" spans="1:155" ht="99.75" customHeight="1" thickBot="1" x14ac:dyDescent="0.25">
      <c r="A21" s="83">
        <v>1</v>
      </c>
      <c r="B21" s="121" t="s">
        <v>52</v>
      </c>
      <c r="C21" s="83">
        <v>1</v>
      </c>
      <c r="D21" s="60" t="s">
        <v>121</v>
      </c>
      <c r="E21" s="69" t="s">
        <v>104</v>
      </c>
      <c r="F21" s="217">
        <v>0</v>
      </c>
      <c r="G21" s="127">
        <v>0</v>
      </c>
      <c r="H21" s="359">
        <v>0</v>
      </c>
      <c r="I21" s="217">
        <v>612000</v>
      </c>
      <c r="J21" s="127">
        <v>9000</v>
      </c>
      <c r="K21" s="217">
        <v>8000</v>
      </c>
      <c r="L21" s="217">
        <v>0</v>
      </c>
      <c r="M21" s="202">
        <f t="shared" ref="M21" si="0">F21/1.09</f>
        <v>0</v>
      </c>
      <c r="N21" s="354">
        <v>0</v>
      </c>
      <c r="O21" s="84">
        <f>H21/1.09</f>
        <v>0</v>
      </c>
      <c r="P21" s="84">
        <f>I21/1.09</f>
        <v>561467.88990825682</v>
      </c>
      <c r="Q21" s="84">
        <f>J21/1.09</f>
        <v>8256.880733944954</v>
      </c>
      <c r="R21" s="84">
        <f>K21/1.09</f>
        <v>7339.4495412844035</v>
      </c>
      <c r="S21" s="84">
        <f>L21/1.09</f>
        <v>0</v>
      </c>
      <c r="T21" s="180">
        <f>M21+O21+P21+Q21+R21+AF21+S21</f>
        <v>577064.22018348612</v>
      </c>
      <c r="U21" s="240" t="s">
        <v>142</v>
      </c>
      <c r="V21" s="54" t="s">
        <v>283</v>
      </c>
      <c r="W21" s="64" t="s">
        <v>262</v>
      </c>
      <c r="X21" s="250" t="s">
        <v>330</v>
      </c>
      <c r="Y21" s="61" t="s">
        <v>120</v>
      </c>
      <c r="Z21" s="59" t="s">
        <v>282</v>
      </c>
      <c r="AA21" s="150"/>
    </row>
    <row r="22" spans="1:155" s="27" customFormat="1" ht="31.5" customHeight="1" thickBot="1" x14ac:dyDescent="0.25">
      <c r="A22" s="83">
        <v>2</v>
      </c>
      <c r="B22" s="83"/>
      <c r="C22" s="203"/>
      <c r="D22" s="47" t="s">
        <v>122</v>
      </c>
      <c r="E22" s="182"/>
      <c r="F22" s="204">
        <f t="shared" ref="F22:T22" si="1">SUM(F21:F21)</f>
        <v>0</v>
      </c>
      <c r="G22" s="204">
        <f t="shared" si="1"/>
        <v>0</v>
      </c>
      <c r="H22" s="204">
        <f t="shared" si="1"/>
        <v>0</v>
      </c>
      <c r="I22" s="204">
        <f t="shared" si="1"/>
        <v>612000</v>
      </c>
      <c r="J22" s="204">
        <f t="shared" si="1"/>
        <v>9000</v>
      </c>
      <c r="K22" s="204">
        <f t="shared" si="1"/>
        <v>8000</v>
      </c>
      <c r="L22" s="204">
        <f t="shared" si="1"/>
        <v>0</v>
      </c>
      <c r="M22" s="191">
        <f t="shared" si="1"/>
        <v>0</v>
      </c>
      <c r="N22" s="191">
        <f t="shared" si="1"/>
        <v>0</v>
      </c>
      <c r="O22" s="191">
        <f t="shared" si="1"/>
        <v>0</v>
      </c>
      <c r="P22" s="191">
        <f t="shared" si="1"/>
        <v>561467.88990825682</v>
      </c>
      <c r="Q22" s="191">
        <f t="shared" si="1"/>
        <v>8256.880733944954</v>
      </c>
      <c r="R22" s="191">
        <f t="shared" si="1"/>
        <v>7339.4495412844035</v>
      </c>
      <c r="S22" s="191">
        <f t="shared" si="1"/>
        <v>0</v>
      </c>
      <c r="T22" s="191">
        <f t="shared" si="1"/>
        <v>577064.22018348612</v>
      </c>
      <c r="U22" s="50"/>
      <c r="V22" s="50"/>
      <c r="W22" s="51"/>
      <c r="X22" s="52"/>
      <c r="Y22" s="53"/>
      <c r="Z22" s="53"/>
      <c r="AA22" s="184"/>
    </row>
    <row r="23" spans="1:155" ht="84" customHeight="1" thickBot="1" x14ac:dyDescent="0.25">
      <c r="A23" s="201">
        <v>3</v>
      </c>
      <c r="B23" s="83" t="s">
        <v>72</v>
      </c>
      <c r="C23" s="185">
        <v>2</v>
      </c>
      <c r="D23" s="48" t="s">
        <v>304</v>
      </c>
      <c r="E23" s="186" t="s">
        <v>211</v>
      </c>
      <c r="F23" s="204">
        <v>3000000</v>
      </c>
      <c r="G23" s="204">
        <v>0</v>
      </c>
      <c r="H23" s="217">
        <v>0</v>
      </c>
      <c r="I23" s="183">
        <v>0</v>
      </c>
      <c r="J23" s="217">
        <v>0</v>
      </c>
      <c r="K23" s="205">
        <v>0</v>
      </c>
      <c r="L23" s="217">
        <v>0</v>
      </c>
      <c r="M23" s="192">
        <f>F23/1.19</f>
        <v>2521008.4033613447</v>
      </c>
      <c r="N23" s="192">
        <v>0</v>
      </c>
      <c r="O23" s="187">
        <f t="shared" ref="O23:S24" si="2">H23/1.19</f>
        <v>0</v>
      </c>
      <c r="P23" s="187">
        <f t="shared" si="2"/>
        <v>0</v>
      </c>
      <c r="Q23" s="187">
        <f t="shared" si="2"/>
        <v>0</v>
      </c>
      <c r="R23" s="187">
        <f t="shared" si="2"/>
        <v>0</v>
      </c>
      <c r="S23" s="187">
        <f t="shared" si="2"/>
        <v>0</v>
      </c>
      <c r="T23" s="180">
        <f t="shared" ref="T23" si="3">M23+O23+P23+Q23+R23+AF23+S23</f>
        <v>2521008.4033613447</v>
      </c>
      <c r="U23" s="54" t="s">
        <v>145</v>
      </c>
      <c r="V23" s="54" t="s">
        <v>213</v>
      </c>
      <c r="W23" s="363" t="s">
        <v>368</v>
      </c>
      <c r="X23" s="56" t="s">
        <v>263</v>
      </c>
      <c r="Y23" s="57" t="s">
        <v>120</v>
      </c>
      <c r="Z23" s="58" t="s">
        <v>282</v>
      </c>
      <c r="AA23" s="150"/>
    </row>
    <row r="24" spans="1:155" ht="99.75" customHeight="1" thickBot="1" x14ac:dyDescent="0.25">
      <c r="A24" s="201">
        <v>4</v>
      </c>
      <c r="B24" s="181" t="s">
        <v>72</v>
      </c>
      <c r="C24" s="74">
        <v>3</v>
      </c>
      <c r="D24" s="49" t="s">
        <v>306</v>
      </c>
      <c r="E24" s="179" t="s">
        <v>73</v>
      </c>
      <c r="F24" s="204">
        <v>254000</v>
      </c>
      <c r="G24" s="204">
        <v>0</v>
      </c>
      <c r="H24" s="217">
        <v>0</v>
      </c>
      <c r="I24" s="208">
        <v>0</v>
      </c>
      <c r="J24" s="104">
        <v>0</v>
      </c>
      <c r="K24" s="183">
        <v>0</v>
      </c>
      <c r="L24" s="217">
        <v>0</v>
      </c>
      <c r="M24" s="84">
        <f>F24/1.19</f>
        <v>213445.37815126052</v>
      </c>
      <c r="N24" s="354">
        <v>0</v>
      </c>
      <c r="O24" s="210">
        <f t="shared" si="2"/>
        <v>0</v>
      </c>
      <c r="P24" s="210">
        <f t="shared" si="2"/>
        <v>0</v>
      </c>
      <c r="Q24" s="210">
        <f t="shared" si="2"/>
        <v>0</v>
      </c>
      <c r="R24" s="210">
        <f t="shared" si="2"/>
        <v>0</v>
      </c>
      <c r="S24" s="210">
        <f t="shared" si="2"/>
        <v>0</v>
      </c>
      <c r="T24" s="180">
        <f>M24+O24+P24+Q24+R24+AF24+S24</f>
        <v>213445.37815126052</v>
      </c>
      <c r="U24" s="54" t="s">
        <v>145</v>
      </c>
      <c r="V24" s="54" t="s">
        <v>196</v>
      </c>
      <c r="W24" s="55" t="s">
        <v>261</v>
      </c>
      <c r="X24" s="56" t="s">
        <v>330</v>
      </c>
      <c r="Y24" s="57" t="s">
        <v>120</v>
      </c>
      <c r="Z24" s="59" t="s">
        <v>147</v>
      </c>
      <c r="AA24" s="150"/>
    </row>
    <row r="25" spans="1:155" ht="37.5" customHeight="1" thickBot="1" x14ac:dyDescent="0.25">
      <c r="A25" s="209">
        <v>5</v>
      </c>
      <c r="B25" s="211"/>
      <c r="C25" s="209"/>
      <c r="D25" s="212" t="s">
        <v>305</v>
      </c>
      <c r="E25" s="179"/>
      <c r="F25" s="204">
        <f>F23+F24</f>
        <v>3254000</v>
      </c>
      <c r="G25" s="204">
        <f>G23+G24</f>
        <v>0</v>
      </c>
      <c r="H25" s="204">
        <f t="shared" ref="H25:L25" si="4">H23+H24</f>
        <v>0</v>
      </c>
      <c r="I25" s="204">
        <f t="shared" si="4"/>
        <v>0</v>
      </c>
      <c r="J25" s="204">
        <f t="shared" si="4"/>
        <v>0</v>
      </c>
      <c r="K25" s="204">
        <f t="shared" si="4"/>
        <v>0</v>
      </c>
      <c r="L25" s="204">
        <f t="shared" si="4"/>
        <v>0</v>
      </c>
      <c r="M25" s="210">
        <f>SUM(M23:M24)</f>
        <v>2734453.781512605</v>
      </c>
      <c r="N25" s="354">
        <f>SUM(N23:N24)</f>
        <v>0</v>
      </c>
      <c r="O25" s="210">
        <f t="shared" ref="O25:T25" si="5">SUM(O23:O24)</f>
        <v>0</v>
      </c>
      <c r="P25" s="210">
        <f t="shared" si="5"/>
        <v>0</v>
      </c>
      <c r="Q25" s="210">
        <f t="shared" si="5"/>
        <v>0</v>
      </c>
      <c r="R25" s="210">
        <f t="shared" si="5"/>
        <v>0</v>
      </c>
      <c r="S25" s="210">
        <f t="shared" si="5"/>
        <v>0</v>
      </c>
      <c r="T25" s="210">
        <f t="shared" si="5"/>
        <v>2734453.781512605</v>
      </c>
      <c r="U25" s="54"/>
      <c r="V25" s="54"/>
      <c r="W25" s="55"/>
      <c r="X25" s="188"/>
      <c r="Y25" s="57"/>
      <c r="Z25" s="189"/>
      <c r="AA25" s="150"/>
    </row>
    <row r="26" spans="1:155" ht="93.75" customHeight="1" thickBot="1" x14ac:dyDescent="0.25">
      <c r="A26" s="209">
        <v>6</v>
      </c>
      <c r="B26" s="211" t="s">
        <v>71</v>
      </c>
      <c r="C26" s="219">
        <v>4</v>
      </c>
      <c r="D26" s="212" t="s">
        <v>303</v>
      </c>
      <c r="E26" s="179" t="s">
        <v>249</v>
      </c>
      <c r="F26" s="204">
        <v>0</v>
      </c>
      <c r="G26" s="204">
        <v>0</v>
      </c>
      <c r="H26" s="217">
        <v>0</v>
      </c>
      <c r="I26" s="208">
        <v>0</v>
      </c>
      <c r="J26" s="104">
        <v>0</v>
      </c>
      <c r="K26" s="183">
        <v>0</v>
      </c>
      <c r="L26" s="217">
        <v>0</v>
      </c>
      <c r="M26" s="210">
        <f>F26/1.19</f>
        <v>0</v>
      </c>
      <c r="N26" s="354">
        <v>0</v>
      </c>
      <c r="O26" s="214">
        <f t="shared" ref="O26:S31" si="6">H26/1.19</f>
        <v>0</v>
      </c>
      <c r="P26" s="214">
        <f t="shared" si="6"/>
        <v>0</v>
      </c>
      <c r="Q26" s="210">
        <f t="shared" si="6"/>
        <v>0</v>
      </c>
      <c r="R26" s="210">
        <f t="shared" si="6"/>
        <v>0</v>
      </c>
      <c r="S26" s="210">
        <f t="shared" si="6"/>
        <v>0</v>
      </c>
      <c r="T26" s="180">
        <f t="shared" ref="T26:T31" si="7">M26+O26+P26+Q26+R26+AF26+S26</f>
        <v>0</v>
      </c>
      <c r="U26" s="54" t="s">
        <v>145</v>
      </c>
      <c r="V26" s="54" t="s">
        <v>196</v>
      </c>
      <c r="W26" s="55" t="s">
        <v>344</v>
      </c>
      <c r="X26" s="188" t="s">
        <v>271</v>
      </c>
      <c r="Y26" s="57"/>
      <c r="Z26" s="59" t="s">
        <v>352</v>
      </c>
      <c r="AA26" s="150"/>
    </row>
    <row r="27" spans="1:155" ht="78" customHeight="1" thickBot="1" x14ac:dyDescent="0.25">
      <c r="A27" s="268">
        <v>7</v>
      </c>
      <c r="B27" s="222" t="s">
        <v>71</v>
      </c>
      <c r="C27" s="271">
        <v>5</v>
      </c>
      <c r="D27" s="47" t="s">
        <v>302</v>
      </c>
      <c r="E27" s="270" t="s">
        <v>296</v>
      </c>
      <c r="F27" s="269">
        <v>0</v>
      </c>
      <c r="G27" s="359">
        <v>0</v>
      </c>
      <c r="H27" s="269">
        <v>0</v>
      </c>
      <c r="I27" s="208">
        <v>0</v>
      </c>
      <c r="J27" s="104">
        <v>0</v>
      </c>
      <c r="K27" s="183">
        <v>0</v>
      </c>
      <c r="L27" s="269">
        <v>0</v>
      </c>
      <c r="M27" s="267">
        <f>F27/1.19</f>
        <v>0</v>
      </c>
      <c r="N27" s="354">
        <v>0</v>
      </c>
      <c r="O27" s="267">
        <f t="shared" si="6"/>
        <v>0</v>
      </c>
      <c r="P27" s="267">
        <f t="shared" si="6"/>
        <v>0</v>
      </c>
      <c r="Q27" s="267">
        <f t="shared" si="6"/>
        <v>0</v>
      </c>
      <c r="R27" s="267">
        <f t="shared" si="6"/>
        <v>0</v>
      </c>
      <c r="S27" s="267">
        <f t="shared" si="6"/>
        <v>0</v>
      </c>
      <c r="T27" s="180">
        <f t="shared" si="7"/>
        <v>0</v>
      </c>
      <c r="U27" s="54"/>
      <c r="V27" s="54"/>
      <c r="W27" s="280"/>
      <c r="X27" s="272"/>
      <c r="Y27" s="57"/>
      <c r="Z27" s="273"/>
      <c r="AA27" s="150"/>
    </row>
    <row r="28" spans="1:155" ht="78" customHeight="1" thickBot="1" x14ac:dyDescent="0.25">
      <c r="A28" s="371">
        <v>8</v>
      </c>
      <c r="B28" s="222" t="s">
        <v>71</v>
      </c>
      <c r="C28" s="374" t="s">
        <v>379</v>
      </c>
      <c r="D28" s="47" t="s">
        <v>372</v>
      </c>
      <c r="E28" s="372" t="s">
        <v>374</v>
      </c>
      <c r="F28" s="183">
        <v>0</v>
      </c>
      <c r="G28" s="373">
        <v>0</v>
      </c>
      <c r="H28" s="373">
        <v>0</v>
      </c>
      <c r="I28" s="208">
        <v>0</v>
      </c>
      <c r="J28" s="104">
        <v>0</v>
      </c>
      <c r="K28" s="183">
        <v>0</v>
      </c>
      <c r="L28" s="373">
        <v>33000</v>
      </c>
      <c r="M28" s="369">
        <f>F28/1.19</f>
        <v>0</v>
      </c>
      <c r="N28" s="369">
        <f>G28/1.19</f>
        <v>0</v>
      </c>
      <c r="O28" s="369">
        <f t="shared" si="6"/>
        <v>0</v>
      </c>
      <c r="P28" s="369">
        <f t="shared" si="6"/>
        <v>0</v>
      </c>
      <c r="Q28" s="369">
        <f t="shared" si="6"/>
        <v>0</v>
      </c>
      <c r="R28" s="369">
        <f t="shared" si="6"/>
        <v>0</v>
      </c>
      <c r="S28" s="369">
        <f t="shared" si="6"/>
        <v>27731.092436974792</v>
      </c>
      <c r="T28" s="180">
        <f t="shared" si="7"/>
        <v>27731.092436974792</v>
      </c>
      <c r="U28" s="54" t="s">
        <v>145</v>
      </c>
      <c r="V28" s="54" t="s">
        <v>297</v>
      </c>
      <c r="W28" s="280" t="s">
        <v>373</v>
      </c>
      <c r="X28" s="370" t="s">
        <v>271</v>
      </c>
      <c r="Y28" s="57" t="s">
        <v>119</v>
      </c>
      <c r="Z28" s="368" t="s">
        <v>147</v>
      </c>
      <c r="AA28" s="150"/>
    </row>
    <row r="29" spans="1:155" ht="91.5" customHeight="1" thickBot="1" x14ac:dyDescent="0.25">
      <c r="A29" s="299">
        <v>9</v>
      </c>
      <c r="B29" s="222" t="s">
        <v>71</v>
      </c>
      <c r="C29" s="303">
        <v>5.0999999999999996</v>
      </c>
      <c r="D29" s="47" t="s">
        <v>317</v>
      </c>
      <c r="E29" s="300" t="s">
        <v>316</v>
      </c>
      <c r="F29" s="183">
        <v>0</v>
      </c>
      <c r="G29" s="359">
        <v>0</v>
      </c>
      <c r="H29" s="301">
        <v>22000</v>
      </c>
      <c r="I29" s="208">
        <v>59000</v>
      </c>
      <c r="J29" s="104">
        <v>0</v>
      </c>
      <c r="K29" s="183">
        <v>0</v>
      </c>
      <c r="L29" s="301">
        <v>0</v>
      </c>
      <c r="M29" s="302">
        <f>F29/1.19</f>
        <v>0</v>
      </c>
      <c r="N29" s="354">
        <v>0</v>
      </c>
      <c r="O29" s="302">
        <f t="shared" si="6"/>
        <v>18487.394957983193</v>
      </c>
      <c r="P29" s="302">
        <f t="shared" si="6"/>
        <v>49579.831932773108</v>
      </c>
      <c r="Q29" s="302">
        <f t="shared" si="6"/>
        <v>0</v>
      </c>
      <c r="R29" s="302">
        <f t="shared" si="6"/>
        <v>0</v>
      </c>
      <c r="S29" s="302">
        <f t="shared" si="6"/>
        <v>0</v>
      </c>
      <c r="T29" s="180">
        <f t="shared" si="7"/>
        <v>68067.226890756298</v>
      </c>
      <c r="U29" s="54" t="s">
        <v>145</v>
      </c>
      <c r="V29" s="54" t="s">
        <v>297</v>
      </c>
      <c r="W29" s="298" t="s">
        <v>344</v>
      </c>
      <c r="X29" s="298" t="s">
        <v>271</v>
      </c>
      <c r="Y29" s="62" t="s">
        <v>119</v>
      </c>
      <c r="Z29" s="297" t="s">
        <v>147</v>
      </c>
      <c r="AA29" s="150"/>
    </row>
    <row r="30" spans="1:155" ht="98.25" customHeight="1" thickBot="1" x14ac:dyDescent="0.25">
      <c r="A30" s="216">
        <v>10</v>
      </c>
      <c r="B30" s="222" t="s">
        <v>71</v>
      </c>
      <c r="C30" s="216">
        <v>6</v>
      </c>
      <c r="D30" s="47" t="s">
        <v>256</v>
      </c>
      <c r="E30" s="218" t="s">
        <v>155</v>
      </c>
      <c r="F30" s="183">
        <v>211000</v>
      </c>
      <c r="G30" s="359">
        <v>0</v>
      </c>
      <c r="H30" s="217">
        <v>0</v>
      </c>
      <c r="I30" s="208">
        <v>95000</v>
      </c>
      <c r="J30" s="104">
        <v>0</v>
      </c>
      <c r="K30" s="183">
        <v>2000</v>
      </c>
      <c r="L30" s="217">
        <v>0</v>
      </c>
      <c r="M30" s="229">
        <f t="shared" ref="M30:M31" si="8">F30/1.19</f>
        <v>177310.9243697479</v>
      </c>
      <c r="N30" s="354">
        <v>0</v>
      </c>
      <c r="O30" s="214">
        <f t="shared" si="6"/>
        <v>0</v>
      </c>
      <c r="P30" s="214">
        <f t="shared" si="6"/>
        <v>79831.932773109249</v>
      </c>
      <c r="Q30" s="214">
        <f t="shared" si="6"/>
        <v>0</v>
      </c>
      <c r="R30" s="214">
        <f t="shared" si="6"/>
        <v>1680.6722689075632</v>
      </c>
      <c r="S30" s="214">
        <f t="shared" si="6"/>
        <v>0</v>
      </c>
      <c r="T30" s="339">
        <f t="shared" si="7"/>
        <v>258823.52941176473</v>
      </c>
      <c r="U30" s="54" t="s">
        <v>145</v>
      </c>
      <c r="V30" s="54" t="s">
        <v>297</v>
      </c>
      <c r="W30" s="220" t="s">
        <v>262</v>
      </c>
      <c r="X30" s="220" t="s">
        <v>261</v>
      </c>
      <c r="Y30" s="62" t="s">
        <v>119</v>
      </c>
      <c r="Z30" s="59" t="s">
        <v>147</v>
      </c>
      <c r="AA30" s="150"/>
    </row>
    <row r="31" spans="1:155" ht="47.25" customHeight="1" thickBot="1" x14ac:dyDescent="0.25">
      <c r="A31" s="291">
        <v>11</v>
      </c>
      <c r="B31" s="222" t="s">
        <v>71</v>
      </c>
      <c r="C31" s="291">
        <v>7</v>
      </c>
      <c r="D31" s="47" t="s">
        <v>312</v>
      </c>
      <c r="E31" s="293" t="s">
        <v>252</v>
      </c>
      <c r="F31" s="183">
        <v>0</v>
      </c>
      <c r="G31" s="359">
        <v>0</v>
      </c>
      <c r="H31" s="337">
        <v>0</v>
      </c>
      <c r="I31" s="208">
        <v>0</v>
      </c>
      <c r="J31" s="104">
        <v>0</v>
      </c>
      <c r="K31" s="183">
        <v>0</v>
      </c>
      <c r="L31" s="292">
        <v>0</v>
      </c>
      <c r="M31" s="281">
        <f t="shared" si="8"/>
        <v>0</v>
      </c>
      <c r="N31" s="354">
        <v>0</v>
      </c>
      <c r="O31" s="290">
        <f t="shared" si="6"/>
        <v>0</v>
      </c>
      <c r="P31" s="281">
        <f t="shared" si="6"/>
        <v>0</v>
      </c>
      <c r="Q31" s="290">
        <f t="shared" si="6"/>
        <v>0</v>
      </c>
      <c r="R31" s="281">
        <f t="shared" si="6"/>
        <v>0</v>
      </c>
      <c r="S31" s="290">
        <f t="shared" si="6"/>
        <v>0</v>
      </c>
      <c r="T31" s="282">
        <f t="shared" si="7"/>
        <v>0</v>
      </c>
      <c r="U31" s="54"/>
      <c r="V31" s="54"/>
      <c r="W31" s="296"/>
      <c r="X31" s="295"/>
      <c r="Y31" s="283"/>
      <c r="Z31" s="59"/>
      <c r="AA31" s="150"/>
    </row>
    <row r="32" spans="1:155" ht="34.5" customHeight="1" thickBot="1" x14ac:dyDescent="0.25">
      <c r="A32" s="216">
        <v>12</v>
      </c>
      <c r="B32" s="222"/>
      <c r="C32" s="216"/>
      <c r="D32" s="47" t="s">
        <v>301</v>
      </c>
      <c r="E32" s="218"/>
      <c r="F32" s="183">
        <f>F26+F27+F29+F30+F31</f>
        <v>211000</v>
      </c>
      <c r="G32" s="359">
        <f>G26+G27+G29+G30+G31</f>
        <v>0</v>
      </c>
      <c r="H32" s="334">
        <f t="shared" ref="H32:L32" si="9">H26+H27+H29+H30+H31</f>
        <v>22000</v>
      </c>
      <c r="I32" s="183">
        <f t="shared" si="9"/>
        <v>154000</v>
      </c>
      <c r="J32" s="334">
        <f t="shared" si="9"/>
        <v>0</v>
      </c>
      <c r="K32" s="183">
        <f t="shared" si="9"/>
        <v>2000</v>
      </c>
      <c r="L32" s="334">
        <f t="shared" si="9"/>
        <v>0</v>
      </c>
      <c r="M32" s="281">
        <f t="shared" ref="M32:T32" si="10">M26+M27+M29+M30+M31</f>
        <v>177310.9243697479</v>
      </c>
      <c r="N32" s="354">
        <f t="shared" si="10"/>
        <v>0</v>
      </c>
      <c r="O32" s="290">
        <f t="shared" si="10"/>
        <v>18487.394957983193</v>
      </c>
      <c r="P32" s="302">
        <f t="shared" si="10"/>
        <v>129411.76470588235</v>
      </c>
      <c r="Q32" s="302">
        <f t="shared" si="10"/>
        <v>0</v>
      </c>
      <c r="R32" s="302">
        <f t="shared" si="10"/>
        <v>1680.6722689075632</v>
      </c>
      <c r="S32" s="302">
        <f t="shared" si="10"/>
        <v>0</v>
      </c>
      <c r="T32" s="302">
        <f t="shared" si="10"/>
        <v>326890.75630252104</v>
      </c>
      <c r="U32" s="54"/>
      <c r="V32" s="54"/>
      <c r="W32" s="55"/>
      <c r="X32" s="188"/>
      <c r="Y32" s="223"/>
      <c r="Z32" s="59"/>
      <c r="AA32" s="150"/>
    </row>
    <row r="33" spans="1:78" ht="86.25" customHeight="1" thickBot="1" x14ac:dyDescent="0.25">
      <c r="A33" s="216">
        <v>13</v>
      </c>
      <c r="B33" s="222" t="s">
        <v>178</v>
      </c>
      <c r="C33" s="216">
        <v>8</v>
      </c>
      <c r="D33" s="47" t="s">
        <v>326</v>
      </c>
      <c r="E33" s="218" t="s">
        <v>328</v>
      </c>
      <c r="F33" s="226">
        <v>0</v>
      </c>
      <c r="G33" s="359">
        <v>0</v>
      </c>
      <c r="H33" s="338">
        <v>0</v>
      </c>
      <c r="I33" s="227">
        <v>0</v>
      </c>
      <c r="J33" s="104">
        <v>0</v>
      </c>
      <c r="K33" s="226">
        <v>0</v>
      </c>
      <c r="L33" s="217">
        <v>0</v>
      </c>
      <c r="M33" s="214">
        <f>F33/1.19</f>
        <v>0</v>
      </c>
      <c r="N33" s="354">
        <v>0</v>
      </c>
      <c r="O33" s="214">
        <f t="shared" ref="O33:S35" si="11">H33/1.19</f>
        <v>0</v>
      </c>
      <c r="P33" s="214">
        <f t="shared" si="11"/>
        <v>0</v>
      </c>
      <c r="Q33" s="214">
        <f t="shared" si="11"/>
        <v>0</v>
      </c>
      <c r="R33" s="214">
        <f t="shared" si="11"/>
        <v>0</v>
      </c>
      <c r="S33" s="214">
        <f t="shared" si="11"/>
        <v>0</v>
      </c>
      <c r="T33" s="214">
        <f>M33</f>
        <v>0</v>
      </c>
      <c r="U33" s="54"/>
      <c r="V33" s="54"/>
      <c r="W33" s="55"/>
      <c r="X33" s="188"/>
      <c r="Y33" s="223"/>
      <c r="Z33" s="189"/>
      <c r="AA33" s="150"/>
    </row>
    <row r="34" spans="1:78" ht="102" customHeight="1" thickBot="1" x14ac:dyDescent="0.25">
      <c r="A34" s="316">
        <v>14</v>
      </c>
      <c r="B34" s="222" t="s">
        <v>178</v>
      </c>
      <c r="C34" s="316">
        <v>8.1</v>
      </c>
      <c r="D34" s="47" t="s">
        <v>327</v>
      </c>
      <c r="E34" s="318" t="s">
        <v>179</v>
      </c>
      <c r="F34" s="226">
        <v>170000</v>
      </c>
      <c r="G34" s="359">
        <v>0</v>
      </c>
      <c r="H34" s="204">
        <v>0</v>
      </c>
      <c r="I34" s="104">
        <v>0</v>
      </c>
      <c r="J34" s="247">
        <v>0</v>
      </c>
      <c r="K34" s="317">
        <v>0</v>
      </c>
      <c r="L34" s="204">
        <v>0</v>
      </c>
      <c r="M34" s="315">
        <f>F34/1.19</f>
        <v>142857.14285714287</v>
      </c>
      <c r="N34" s="354">
        <v>0</v>
      </c>
      <c r="O34" s="315">
        <f t="shared" si="11"/>
        <v>0</v>
      </c>
      <c r="P34" s="315">
        <f t="shared" si="11"/>
        <v>0</v>
      </c>
      <c r="Q34" s="315">
        <f t="shared" si="11"/>
        <v>0</v>
      </c>
      <c r="R34" s="315">
        <f t="shared" si="11"/>
        <v>0</v>
      </c>
      <c r="S34" s="315">
        <f t="shared" si="11"/>
        <v>0</v>
      </c>
      <c r="T34" s="315">
        <f>M34</f>
        <v>142857.14285714287</v>
      </c>
      <c r="U34" s="54" t="s">
        <v>145</v>
      </c>
      <c r="V34" s="54" t="s">
        <v>196</v>
      </c>
      <c r="W34" s="55" t="s">
        <v>264</v>
      </c>
      <c r="X34" s="188" t="s">
        <v>265</v>
      </c>
      <c r="Y34" s="223" t="s">
        <v>120</v>
      </c>
      <c r="Z34" s="189" t="s">
        <v>147</v>
      </c>
      <c r="AA34" s="150"/>
    </row>
    <row r="35" spans="1:78" ht="75" customHeight="1" thickBot="1" x14ac:dyDescent="0.25">
      <c r="A35" s="237">
        <v>15</v>
      </c>
      <c r="B35" s="222" t="s">
        <v>178</v>
      </c>
      <c r="C35" s="237">
        <v>9</v>
      </c>
      <c r="D35" s="47" t="s">
        <v>329</v>
      </c>
      <c r="E35" s="239" t="s">
        <v>179</v>
      </c>
      <c r="F35" s="226">
        <v>0</v>
      </c>
      <c r="G35" s="359">
        <v>0</v>
      </c>
      <c r="H35" s="204">
        <v>0</v>
      </c>
      <c r="I35" s="104">
        <v>0</v>
      </c>
      <c r="J35" s="247">
        <v>0</v>
      </c>
      <c r="K35" s="242">
        <v>0</v>
      </c>
      <c r="L35" s="204">
        <v>0</v>
      </c>
      <c r="M35" s="233">
        <f>F35/1.19</f>
        <v>0</v>
      </c>
      <c r="N35" s="354">
        <v>0</v>
      </c>
      <c r="O35" s="243">
        <f t="shared" si="11"/>
        <v>0</v>
      </c>
      <c r="P35" s="243">
        <f t="shared" si="11"/>
        <v>0</v>
      </c>
      <c r="Q35" s="243">
        <f t="shared" si="11"/>
        <v>0</v>
      </c>
      <c r="R35" s="243">
        <f t="shared" si="11"/>
        <v>0</v>
      </c>
      <c r="S35" s="243">
        <f t="shared" si="11"/>
        <v>0</v>
      </c>
      <c r="T35" s="243">
        <f>M35</f>
        <v>0</v>
      </c>
      <c r="U35" s="54"/>
      <c r="V35" s="54"/>
      <c r="W35" s="55"/>
      <c r="X35" s="188"/>
      <c r="Y35" s="223"/>
      <c r="Z35" s="189"/>
      <c r="AA35" s="150"/>
    </row>
    <row r="36" spans="1:78" ht="33.75" customHeight="1" thickBot="1" x14ac:dyDescent="0.25">
      <c r="A36" s="241">
        <v>16</v>
      </c>
      <c r="B36" s="222"/>
      <c r="C36" s="241"/>
      <c r="D36" s="179" t="s">
        <v>300</v>
      </c>
      <c r="E36" s="69"/>
      <c r="F36" s="242">
        <f>F33+F34+F35</f>
        <v>170000</v>
      </c>
      <c r="G36" s="359">
        <f>G33+G34+G35</f>
        <v>0</v>
      </c>
      <c r="H36" s="328">
        <f t="shared" ref="H36:N36" si="12">H33+H34+H35</f>
        <v>0</v>
      </c>
      <c r="I36" s="328">
        <f t="shared" si="12"/>
        <v>0</v>
      </c>
      <c r="J36" s="328">
        <f t="shared" si="12"/>
        <v>0</v>
      </c>
      <c r="K36" s="328">
        <f t="shared" si="12"/>
        <v>0</v>
      </c>
      <c r="L36" s="91">
        <v>0</v>
      </c>
      <c r="M36" s="329">
        <f t="shared" si="12"/>
        <v>142857.14285714287</v>
      </c>
      <c r="N36" s="354">
        <f t="shared" si="12"/>
        <v>0</v>
      </c>
      <c r="O36" s="329">
        <f t="shared" ref="O36" si="13">O33+O34+O35</f>
        <v>0</v>
      </c>
      <c r="P36" s="329">
        <f t="shared" ref="P36" si="14">P33+P34+P35</f>
        <v>0</v>
      </c>
      <c r="Q36" s="329">
        <f t="shared" ref="Q36" si="15">Q33+Q34+Q35</f>
        <v>0</v>
      </c>
      <c r="R36" s="329">
        <f t="shared" ref="R36" si="16">R33+R34+R35</f>
        <v>0</v>
      </c>
      <c r="S36" s="329">
        <f t="shared" ref="S36" si="17">S33+S34+S35</f>
        <v>0</v>
      </c>
      <c r="T36" s="329">
        <f t="shared" ref="T36" si="18">T33+T34+T35</f>
        <v>142857.14285714287</v>
      </c>
      <c r="U36" s="54"/>
      <c r="V36" s="54"/>
      <c r="W36" s="55"/>
      <c r="X36" s="188"/>
      <c r="Y36" s="223"/>
      <c r="Z36" s="189"/>
      <c r="AA36" s="150"/>
    </row>
    <row r="37" spans="1:78" ht="84.75" customHeight="1" thickBot="1" x14ac:dyDescent="0.25">
      <c r="A37" s="326">
        <v>17</v>
      </c>
      <c r="B37" s="222" t="s">
        <v>27</v>
      </c>
      <c r="C37" s="326">
        <v>10</v>
      </c>
      <c r="D37" s="179" t="s">
        <v>346</v>
      </c>
      <c r="E37" s="69" t="s">
        <v>349</v>
      </c>
      <c r="F37" s="204">
        <v>67200</v>
      </c>
      <c r="G37" s="204">
        <v>0</v>
      </c>
      <c r="H37" s="204">
        <v>0</v>
      </c>
      <c r="I37" s="204">
        <v>0</v>
      </c>
      <c r="J37" s="204">
        <v>0</v>
      </c>
      <c r="K37" s="204">
        <v>0</v>
      </c>
      <c r="L37" s="336">
        <v>0</v>
      </c>
      <c r="M37" s="191">
        <f>F37/1.19</f>
        <v>56470.588235294119</v>
      </c>
      <c r="N37" s="191">
        <v>0</v>
      </c>
      <c r="O37" s="191">
        <f>H37/1.19</f>
        <v>0</v>
      </c>
      <c r="P37" s="191">
        <f>I37/1.19</f>
        <v>0</v>
      </c>
      <c r="Q37" s="191">
        <f>J37/1.19</f>
        <v>0</v>
      </c>
      <c r="R37" s="191">
        <f>K37/1.19</f>
        <v>0</v>
      </c>
      <c r="S37" s="191">
        <f>L37/1.19</f>
        <v>0</v>
      </c>
      <c r="T37" s="191">
        <f>M37</f>
        <v>56470.588235294119</v>
      </c>
      <c r="U37" s="54" t="s">
        <v>145</v>
      </c>
      <c r="V37" s="54" t="s">
        <v>297</v>
      </c>
      <c r="W37" s="325" t="s">
        <v>344</v>
      </c>
      <c r="X37" s="325" t="s">
        <v>345</v>
      </c>
      <c r="Y37" s="223" t="s">
        <v>119</v>
      </c>
      <c r="Z37" s="189" t="s">
        <v>147</v>
      </c>
      <c r="AA37" s="150"/>
    </row>
    <row r="38" spans="1:78" ht="33.75" customHeight="1" thickBot="1" x14ac:dyDescent="0.25">
      <c r="A38" s="326">
        <v>18</v>
      </c>
      <c r="B38" s="222"/>
      <c r="C38" s="326"/>
      <c r="D38" s="179" t="s">
        <v>188</v>
      </c>
      <c r="E38" s="69"/>
      <c r="F38" s="204">
        <f>F37</f>
        <v>67200</v>
      </c>
      <c r="G38" s="204">
        <f>G37</f>
        <v>0</v>
      </c>
      <c r="H38" s="204">
        <f t="shared" ref="H38:T38" si="19">H37</f>
        <v>0</v>
      </c>
      <c r="I38" s="204">
        <f t="shared" si="19"/>
        <v>0</v>
      </c>
      <c r="J38" s="204">
        <f t="shared" si="19"/>
        <v>0</v>
      </c>
      <c r="K38" s="204">
        <f t="shared" si="19"/>
        <v>0</v>
      </c>
      <c r="L38" s="204">
        <f t="shared" si="19"/>
        <v>0</v>
      </c>
      <c r="M38" s="191">
        <f t="shared" si="19"/>
        <v>56470.588235294119</v>
      </c>
      <c r="N38" s="191">
        <f t="shared" si="19"/>
        <v>0</v>
      </c>
      <c r="O38" s="191">
        <f t="shared" si="19"/>
        <v>0</v>
      </c>
      <c r="P38" s="191">
        <f t="shared" si="19"/>
        <v>0</v>
      </c>
      <c r="Q38" s="191">
        <f t="shared" si="19"/>
        <v>0</v>
      </c>
      <c r="R38" s="191">
        <f t="shared" si="19"/>
        <v>0</v>
      </c>
      <c r="S38" s="191">
        <f t="shared" si="19"/>
        <v>0</v>
      </c>
      <c r="T38" s="191">
        <f t="shared" si="19"/>
        <v>56470.588235294119</v>
      </c>
      <c r="U38" s="54"/>
      <c r="V38" s="54"/>
      <c r="W38" s="55"/>
      <c r="X38" s="188"/>
      <c r="Y38" s="223"/>
      <c r="Z38" s="189"/>
      <c r="AA38" s="150"/>
    </row>
    <row r="39" spans="1:78" ht="101.25" customHeight="1" thickBot="1" x14ac:dyDescent="0.25">
      <c r="A39" s="345">
        <v>19</v>
      </c>
      <c r="B39" s="222" t="s">
        <v>34</v>
      </c>
      <c r="C39" s="345">
        <v>11</v>
      </c>
      <c r="D39" s="179" t="s">
        <v>354</v>
      </c>
      <c r="E39" s="69" t="s">
        <v>365</v>
      </c>
      <c r="F39" s="204">
        <v>0</v>
      </c>
      <c r="G39" s="204">
        <v>65995</v>
      </c>
      <c r="H39" s="204">
        <v>0</v>
      </c>
      <c r="I39" s="204">
        <v>490412</v>
      </c>
      <c r="J39" s="204">
        <v>0</v>
      </c>
      <c r="K39" s="204">
        <v>0</v>
      </c>
      <c r="L39" s="204">
        <v>0</v>
      </c>
      <c r="M39" s="191">
        <f t="shared" ref="M39:S39" si="20">F39/1.19</f>
        <v>0</v>
      </c>
      <c r="N39" s="191">
        <f t="shared" si="20"/>
        <v>55457.983193277316</v>
      </c>
      <c r="O39" s="191">
        <f t="shared" si="20"/>
        <v>0</v>
      </c>
      <c r="P39" s="191">
        <f t="shared" si="20"/>
        <v>412110.92436974793</v>
      </c>
      <c r="Q39" s="191">
        <f t="shared" si="20"/>
        <v>0</v>
      </c>
      <c r="R39" s="191">
        <f t="shared" si="20"/>
        <v>0</v>
      </c>
      <c r="S39" s="191">
        <f t="shared" si="20"/>
        <v>0</v>
      </c>
      <c r="T39" s="191">
        <f>M39+N39+O39+P39+Q39+R39+S39</f>
        <v>467568.90756302525</v>
      </c>
      <c r="U39" s="54" t="s">
        <v>371</v>
      </c>
      <c r="V39" s="54" t="s">
        <v>196</v>
      </c>
      <c r="W39" s="55" t="s">
        <v>271</v>
      </c>
      <c r="X39" s="188" t="s">
        <v>267</v>
      </c>
      <c r="Y39" s="223" t="s">
        <v>120</v>
      </c>
      <c r="Z39" s="189" t="s">
        <v>147</v>
      </c>
      <c r="AA39" s="150"/>
    </row>
    <row r="40" spans="1:78" ht="33.75" customHeight="1" thickBot="1" x14ac:dyDescent="0.25">
      <c r="A40" s="345">
        <v>20</v>
      </c>
      <c r="B40" s="222"/>
      <c r="C40" s="345"/>
      <c r="D40" s="179" t="s">
        <v>190</v>
      </c>
      <c r="E40" s="69"/>
      <c r="F40" s="204">
        <f>F39</f>
        <v>0</v>
      </c>
      <c r="G40" s="204">
        <f>G39</f>
        <v>65995</v>
      </c>
      <c r="H40" s="204">
        <f t="shared" ref="H40:T40" si="21">H39</f>
        <v>0</v>
      </c>
      <c r="I40" s="204">
        <f t="shared" si="21"/>
        <v>490412</v>
      </c>
      <c r="J40" s="204">
        <f t="shared" si="21"/>
        <v>0</v>
      </c>
      <c r="K40" s="204">
        <f t="shared" si="21"/>
        <v>0</v>
      </c>
      <c r="L40" s="204">
        <f t="shared" si="21"/>
        <v>0</v>
      </c>
      <c r="M40" s="191">
        <f t="shared" si="21"/>
        <v>0</v>
      </c>
      <c r="N40" s="191">
        <f t="shared" si="21"/>
        <v>55457.983193277316</v>
      </c>
      <c r="O40" s="191">
        <f t="shared" si="21"/>
        <v>0</v>
      </c>
      <c r="P40" s="191">
        <f t="shared" si="21"/>
        <v>412110.92436974793</v>
      </c>
      <c r="Q40" s="191">
        <f t="shared" si="21"/>
        <v>0</v>
      </c>
      <c r="R40" s="191">
        <f t="shared" si="21"/>
        <v>0</v>
      </c>
      <c r="S40" s="191">
        <f t="shared" si="21"/>
        <v>0</v>
      </c>
      <c r="T40" s="191">
        <f t="shared" si="21"/>
        <v>467568.90756302525</v>
      </c>
      <c r="U40" s="54"/>
      <c r="V40" s="54"/>
      <c r="W40" s="55"/>
      <c r="X40" s="188"/>
      <c r="Y40" s="223"/>
      <c r="Z40" s="189"/>
      <c r="AA40" s="150"/>
    </row>
    <row r="41" spans="1:78" s="28" customFormat="1" ht="42" customHeight="1" thickBot="1" x14ac:dyDescent="0.25">
      <c r="A41" s="216">
        <v>21</v>
      </c>
      <c r="B41" s="185"/>
      <c r="C41" s="190"/>
      <c r="D41" s="182" t="s">
        <v>77</v>
      </c>
      <c r="E41" s="69"/>
      <c r="F41" s="228">
        <f>F22+F25+F32+F36+F38+F40</f>
        <v>3702200</v>
      </c>
      <c r="G41" s="228"/>
      <c r="H41" s="228">
        <f t="shared" ref="H41:L41" si="22">H22+H25+H32+H36+H38+H40</f>
        <v>22000</v>
      </c>
      <c r="I41" s="228">
        <f t="shared" si="22"/>
        <v>1256412</v>
      </c>
      <c r="J41" s="228">
        <f t="shared" si="22"/>
        <v>9000</v>
      </c>
      <c r="K41" s="228">
        <f t="shared" si="22"/>
        <v>10000</v>
      </c>
      <c r="L41" s="191">
        <f t="shared" si="22"/>
        <v>0</v>
      </c>
      <c r="M41" s="191">
        <f t="shared" ref="M41:N41" si="23">M22+M25+M32+M36+M38+M40</f>
        <v>3111092.4369747895</v>
      </c>
      <c r="N41" s="191">
        <f t="shared" si="23"/>
        <v>55457.983193277316</v>
      </c>
      <c r="O41" s="191">
        <f t="shared" ref="O41" si="24">O22+O25+O32+O36+O38+O40</f>
        <v>18487.394957983193</v>
      </c>
      <c r="P41" s="191">
        <f t="shared" ref="P41" si="25">P22+P25+P32+P36+P38+P40</f>
        <v>1102990.5789838871</v>
      </c>
      <c r="Q41" s="191">
        <f t="shared" ref="Q41" si="26">Q22+Q25+Q32+Q36+Q38+Q40</f>
        <v>8256.880733944954</v>
      </c>
      <c r="R41" s="191">
        <f t="shared" ref="R41" si="27">R22+R25+R32+R36+R38+R40</f>
        <v>9020.1218101919658</v>
      </c>
      <c r="S41" s="191">
        <f t="shared" ref="S41" si="28">S22+S25+S32+S36+S38+S40</f>
        <v>0</v>
      </c>
      <c r="T41" s="191">
        <f t="shared" ref="T41" si="29">T22+T25+T32+T36+T38+T40</f>
        <v>4305305.3966540741</v>
      </c>
      <c r="U41" s="54"/>
      <c r="V41" s="70"/>
      <c r="W41" s="193"/>
      <c r="X41" s="194"/>
      <c r="Y41" s="195"/>
      <c r="Z41" s="196"/>
      <c r="AA41" s="147"/>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ht="15.75" x14ac:dyDescent="0.2">
      <c r="A42" s="135"/>
      <c r="B42" s="135"/>
      <c r="C42" s="135"/>
      <c r="D42" s="131"/>
      <c r="E42" s="129"/>
      <c r="F42" s="224"/>
      <c r="G42" s="224"/>
      <c r="H42" s="128"/>
      <c r="I42" s="128"/>
      <c r="J42" s="221"/>
      <c r="K42" s="221"/>
      <c r="L42" s="128"/>
      <c r="M42" s="137"/>
      <c r="N42" s="361"/>
      <c r="O42" s="135"/>
      <c r="P42" s="135"/>
      <c r="Q42" s="135"/>
      <c r="R42" s="135"/>
      <c r="S42" s="135"/>
      <c r="T42" s="137"/>
      <c r="U42" s="137"/>
      <c r="V42" s="137"/>
      <c r="W42" s="137"/>
      <c r="X42" s="137"/>
      <c r="Y42" s="137"/>
      <c r="Z42" s="137"/>
      <c r="AA42" s="150"/>
    </row>
    <row r="43" spans="1:78" ht="15.75" x14ac:dyDescent="0.25">
      <c r="A43" s="135"/>
      <c r="B43" s="135"/>
      <c r="C43" s="135"/>
      <c r="D43" s="131" t="s">
        <v>222</v>
      </c>
      <c r="E43" s="129"/>
      <c r="F43" s="224"/>
      <c r="G43" s="224"/>
      <c r="H43" s="128"/>
      <c r="I43" s="128"/>
      <c r="J43" s="221"/>
      <c r="K43" s="221"/>
      <c r="L43" s="128"/>
      <c r="M43" s="137"/>
      <c r="N43" s="361"/>
      <c r="O43" s="407" t="s">
        <v>234</v>
      </c>
      <c r="P43" s="407"/>
      <c r="Q43" s="133"/>
      <c r="R43" s="408" t="s">
        <v>236</v>
      </c>
      <c r="S43" s="408"/>
      <c r="T43" s="408"/>
      <c r="U43" s="137"/>
      <c r="V43" s="137" t="s">
        <v>223</v>
      </c>
      <c r="W43" s="137"/>
      <c r="X43" s="137"/>
      <c r="Y43" s="137"/>
      <c r="Z43" s="137"/>
      <c r="AA43" s="137"/>
      <c r="AB43" s="38"/>
    </row>
    <row r="44" spans="1:78" ht="15.75" customHeight="1" x14ac:dyDescent="0.25">
      <c r="A44" s="404" t="s">
        <v>255</v>
      </c>
      <c r="B44" s="404"/>
      <c r="C44" s="404"/>
      <c r="D44" s="404"/>
      <c r="E44" s="129"/>
      <c r="F44" s="224"/>
      <c r="G44" s="224"/>
      <c r="H44" s="128"/>
      <c r="I44" s="128"/>
      <c r="J44" s="221"/>
      <c r="K44" s="221"/>
      <c r="L44" s="128"/>
      <c r="M44" s="137"/>
      <c r="N44" s="361"/>
      <c r="O44" s="137" t="s">
        <v>237</v>
      </c>
      <c r="P44" s="137"/>
      <c r="Q44" s="140"/>
      <c r="R44" s="406" t="s">
        <v>235</v>
      </c>
      <c r="S44" s="406"/>
      <c r="T44" s="406"/>
      <c r="U44" s="406" t="s">
        <v>335</v>
      </c>
      <c r="V44" s="406"/>
      <c r="W44" s="406"/>
      <c r="X44" s="142"/>
      <c r="Y44" s="142"/>
      <c r="Z44" s="142"/>
      <c r="AA44" s="142"/>
      <c r="AB44" s="43"/>
    </row>
    <row r="45" spans="1:78" ht="15.75" customHeight="1" x14ac:dyDescent="0.25">
      <c r="A45" s="135"/>
      <c r="B45" s="404" t="s">
        <v>254</v>
      </c>
      <c r="C45" s="404"/>
      <c r="D45" s="404"/>
      <c r="E45" s="129"/>
      <c r="F45" s="224"/>
      <c r="G45" s="224"/>
      <c r="H45" s="128"/>
      <c r="I45" s="128"/>
      <c r="J45" s="221"/>
      <c r="K45" s="221"/>
      <c r="L45" s="128"/>
      <c r="M45" s="137"/>
      <c r="N45" s="361"/>
      <c r="O45" s="135"/>
      <c r="P45" s="136" t="s">
        <v>227</v>
      </c>
      <c r="Q45" s="136"/>
      <c r="R45" s="133"/>
      <c r="S45" s="407" t="s">
        <v>224</v>
      </c>
      <c r="T45" s="407"/>
      <c r="U45" s="406" t="s">
        <v>241</v>
      </c>
      <c r="V45" s="406"/>
      <c r="W45" s="406"/>
      <c r="X45" s="142"/>
      <c r="Y45" s="142"/>
      <c r="Z45" s="137"/>
      <c r="AA45" s="137"/>
      <c r="AB45" s="38"/>
    </row>
    <row r="46" spans="1:78" ht="17.25" customHeight="1" x14ac:dyDescent="0.2">
      <c r="A46" s="144"/>
      <c r="B46" s="144"/>
      <c r="C46" s="144"/>
      <c r="D46" s="156"/>
      <c r="E46" s="153"/>
      <c r="F46" s="161"/>
      <c r="G46" s="161"/>
      <c r="H46" s="147"/>
      <c r="I46" s="147"/>
      <c r="J46" s="213"/>
      <c r="K46" s="213"/>
      <c r="L46" s="147"/>
      <c r="M46" s="150"/>
      <c r="N46" s="150"/>
      <c r="O46" s="144"/>
      <c r="P46" s="197"/>
      <c r="Q46" s="197"/>
      <c r="R46" s="197"/>
      <c r="S46" s="144"/>
      <c r="T46" s="405"/>
      <c r="U46" s="405"/>
      <c r="V46" s="405"/>
      <c r="W46" s="405"/>
      <c r="X46" s="405"/>
      <c r="Y46" s="198"/>
      <c r="Z46" s="150"/>
      <c r="AA46" s="150"/>
    </row>
    <row r="47" spans="1:78" x14ac:dyDescent="0.2">
      <c r="F47" s="225"/>
      <c r="L47" s="22"/>
    </row>
    <row r="48" spans="1:78" x14ac:dyDescent="0.2">
      <c r="F48" s="225"/>
      <c r="L48" s="22"/>
    </row>
    <row r="49" spans="6:12" x14ac:dyDescent="0.2">
      <c r="F49" s="225"/>
      <c r="L49" s="22"/>
    </row>
    <row r="50" spans="6:12" x14ac:dyDescent="0.2">
      <c r="F50" s="225"/>
      <c r="L50" s="22"/>
    </row>
    <row r="51" spans="6:12" x14ac:dyDescent="0.2">
      <c r="F51" s="225"/>
      <c r="L51" s="22"/>
    </row>
    <row r="52" spans="6:12" x14ac:dyDescent="0.2">
      <c r="F52" s="225"/>
      <c r="L52" s="22"/>
    </row>
    <row r="53" spans="6:12" x14ac:dyDescent="0.2">
      <c r="F53" s="225"/>
      <c r="L53" s="22"/>
    </row>
    <row r="54" spans="6:12" x14ac:dyDescent="0.2">
      <c r="F54" s="225"/>
      <c r="L54" s="22"/>
    </row>
    <row r="55" spans="6:12" x14ac:dyDescent="0.2">
      <c r="F55" s="225"/>
      <c r="L55" s="22"/>
    </row>
    <row r="56" spans="6:12" x14ac:dyDescent="0.2">
      <c r="F56" s="225"/>
      <c r="L56" s="22"/>
    </row>
    <row r="57" spans="6:12" x14ac:dyDescent="0.2">
      <c r="F57" s="225"/>
      <c r="L57" s="22"/>
    </row>
    <row r="58" spans="6:12" x14ac:dyDescent="0.2">
      <c r="F58" s="225"/>
      <c r="L58" s="22"/>
    </row>
    <row r="59" spans="6:12" x14ac:dyDescent="0.2">
      <c r="F59" s="225"/>
      <c r="L59" s="22"/>
    </row>
    <row r="60" spans="6:12" x14ac:dyDescent="0.2">
      <c r="F60" s="225"/>
      <c r="L60" s="22"/>
    </row>
    <row r="61" spans="6:12" x14ac:dyDescent="0.2">
      <c r="F61" s="225"/>
      <c r="L61" s="22"/>
    </row>
    <row r="62" spans="6:12" x14ac:dyDescent="0.2">
      <c r="F62" s="225"/>
      <c r="L62" s="22"/>
    </row>
    <row r="63" spans="6:12" x14ac:dyDescent="0.2">
      <c r="F63" s="225"/>
      <c r="L63" s="22"/>
    </row>
    <row r="64" spans="6:12" x14ac:dyDescent="0.2">
      <c r="F64" s="225"/>
      <c r="L64" s="22"/>
    </row>
    <row r="65" spans="6:12" x14ac:dyDescent="0.2">
      <c r="F65" s="225"/>
      <c r="L65" s="22"/>
    </row>
    <row r="66" spans="6:12" x14ac:dyDescent="0.2">
      <c r="F66" s="225"/>
      <c r="L66" s="22"/>
    </row>
    <row r="67" spans="6:12" x14ac:dyDescent="0.2">
      <c r="F67" s="225"/>
      <c r="L67" s="22"/>
    </row>
    <row r="68" spans="6:12" x14ac:dyDescent="0.2">
      <c r="F68" s="225"/>
      <c r="L68" s="22"/>
    </row>
    <row r="69" spans="6:12" x14ac:dyDescent="0.2">
      <c r="F69" s="225"/>
      <c r="L69" s="22"/>
    </row>
    <row r="70" spans="6:12" x14ac:dyDescent="0.2">
      <c r="F70" s="225"/>
      <c r="L70" s="22"/>
    </row>
    <row r="71" spans="6:12" x14ac:dyDescent="0.2">
      <c r="F71" s="225"/>
      <c r="L71" s="22"/>
    </row>
    <row r="72" spans="6:12" x14ac:dyDescent="0.2">
      <c r="F72" s="225"/>
      <c r="L72" s="22"/>
    </row>
    <row r="73" spans="6:12" x14ac:dyDescent="0.2">
      <c r="F73" s="225"/>
      <c r="L73" s="22"/>
    </row>
    <row r="74" spans="6:12" x14ac:dyDescent="0.2">
      <c r="F74" s="225"/>
      <c r="L74" s="22"/>
    </row>
    <row r="75" spans="6:12" x14ac:dyDescent="0.2">
      <c r="F75" s="225"/>
      <c r="L75" s="22"/>
    </row>
    <row r="76" spans="6:12" x14ac:dyDescent="0.2">
      <c r="F76" s="225"/>
      <c r="L76" s="22"/>
    </row>
    <row r="77" spans="6:12" x14ac:dyDescent="0.2">
      <c r="F77" s="225"/>
      <c r="L77" s="22"/>
    </row>
    <row r="78" spans="6:12" x14ac:dyDescent="0.2">
      <c r="F78" s="225"/>
      <c r="L78" s="22"/>
    </row>
    <row r="79" spans="6:12" x14ac:dyDescent="0.2">
      <c r="F79" s="225"/>
      <c r="L79" s="22"/>
    </row>
    <row r="80" spans="6:12" x14ac:dyDescent="0.2">
      <c r="F80" s="225"/>
      <c r="L80" s="22"/>
    </row>
    <row r="81" spans="6:12" x14ac:dyDescent="0.2">
      <c r="F81" s="225"/>
      <c r="L81" s="22"/>
    </row>
    <row r="82" spans="6:12" x14ac:dyDescent="0.2">
      <c r="F82" s="225"/>
      <c r="L82" s="22"/>
    </row>
    <row r="83" spans="6:12" x14ac:dyDescent="0.2">
      <c r="F83" s="225"/>
      <c r="L83" s="22"/>
    </row>
    <row r="84" spans="6:12" x14ac:dyDescent="0.2">
      <c r="F84" s="225"/>
      <c r="L84" s="22"/>
    </row>
    <row r="85" spans="6:12" x14ac:dyDescent="0.2">
      <c r="F85" s="225"/>
      <c r="L85" s="22"/>
    </row>
    <row r="86" spans="6:12" x14ac:dyDescent="0.2">
      <c r="F86" s="225"/>
      <c r="L86" s="22"/>
    </row>
    <row r="87" spans="6:12" x14ac:dyDescent="0.2">
      <c r="F87" s="225"/>
      <c r="L87" s="22"/>
    </row>
    <row r="88" spans="6:12" x14ac:dyDescent="0.2">
      <c r="F88" s="225"/>
      <c r="L88" s="22"/>
    </row>
    <row r="89" spans="6:12" x14ac:dyDescent="0.2">
      <c r="F89" s="225"/>
      <c r="L89" s="22"/>
    </row>
    <row r="90" spans="6:12" x14ac:dyDescent="0.2">
      <c r="F90" s="225"/>
      <c r="L90" s="22"/>
    </row>
    <row r="91" spans="6:12" x14ac:dyDescent="0.2">
      <c r="F91" s="225"/>
      <c r="L91" s="22"/>
    </row>
    <row r="92" spans="6:12" x14ac:dyDescent="0.2">
      <c r="F92" s="225"/>
      <c r="L92" s="22"/>
    </row>
    <row r="93" spans="6:12" x14ac:dyDescent="0.2">
      <c r="F93" s="225"/>
      <c r="L93" s="22"/>
    </row>
    <row r="94" spans="6:12" x14ac:dyDescent="0.2">
      <c r="F94" s="225"/>
      <c r="L94" s="22"/>
    </row>
    <row r="95" spans="6:12" x14ac:dyDescent="0.2">
      <c r="F95" s="225"/>
      <c r="L95" s="22"/>
    </row>
    <row r="96" spans="6:12" x14ac:dyDescent="0.2">
      <c r="F96" s="225"/>
      <c r="L96" s="22"/>
    </row>
    <row r="97" spans="6:12" x14ac:dyDescent="0.2">
      <c r="F97" s="225"/>
      <c r="L97" s="22"/>
    </row>
    <row r="98" spans="6:12" x14ac:dyDescent="0.2">
      <c r="F98" s="225"/>
      <c r="L98" s="22"/>
    </row>
    <row r="99" spans="6:12" x14ac:dyDescent="0.2">
      <c r="F99" s="225"/>
      <c r="L99" s="22"/>
    </row>
    <row r="100" spans="6:12" x14ac:dyDescent="0.2">
      <c r="F100" s="225"/>
      <c r="L100" s="22"/>
    </row>
    <row r="101" spans="6:12" x14ac:dyDescent="0.2">
      <c r="F101" s="225"/>
      <c r="L101" s="22"/>
    </row>
    <row r="102" spans="6:12" x14ac:dyDescent="0.2">
      <c r="F102" s="225"/>
      <c r="L102" s="22"/>
    </row>
    <row r="103" spans="6:12" x14ac:dyDescent="0.2">
      <c r="F103" s="225"/>
      <c r="L103" s="22"/>
    </row>
    <row r="104" spans="6:12" x14ac:dyDescent="0.2">
      <c r="F104" s="225"/>
      <c r="L104" s="22"/>
    </row>
    <row r="105" spans="6:12" x14ac:dyDescent="0.2">
      <c r="F105" s="225"/>
      <c r="L105" s="22"/>
    </row>
    <row r="106" spans="6:12" x14ac:dyDescent="0.2">
      <c r="F106" s="225"/>
      <c r="L106" s="22"/>
    </row>
    <row r="107" spans="6:12" x14ac:dyDescent="0.2">
      <c r="F107" s="225"/>
      <c r="L107" s="22"/>
    </row>
    <row r="108" spans="6:12" x14ac:dyDescent="0.2">
      <c r="F108" s="225"/>
      <c r="L108" s="22"/>
    </row>
    <row r="109" spans="6:12" x14ac:dyDescent="0.2">
      <c r="F109" s="225"/>
      <c r="L109" s="22"/>
    </row>
  </sheetData>
  <mergeCells count="30">
    <mergeCell ref="B45:D45"/>
    <mergeCell ref="T46:X46"/>
    <mergeCell ref="A44:D44"/>
    <mergeCell ref="R44:T44"/>
    <mergeCell ref="O43:P43"/>
    <mergeCell ref="R43:T43"/>
    <mergeCell ref="U44:W44"/>
    <mergeCell ref="S45:T45"/>
    <mergeCell ref="U45:W45"/>
    <mergeCell ref="S5:U5"/>
    <mergeCell ref="B6:E6"/>
    <mergeCell ref="B7:E7"/>
    <mergeCell ref="C10:Z10"/>
    <mergeCell ref="S6:U6"/>
    <mergeCell ref="B5:M5"/>
    <mergeCell ref="W6:Z6"/>
    <mergeCell ref="W7:Z7"/>
    <mergeCell ref="W8:AA8"/>
    <mergeCell ref="W17:X17"/>
    <mergeCell ref="A18:A19"/>
    <mergeCell ref="B18:B19"/>
    <mergeCell ref="C18:C19"/>
    <mergeCell ref="D18:D19"/>
    <mergeCell ref="E18:E19"/>
    <mergeCell ref="Y18:Y19"/>
    <mergeCell ref="Z18:Z19"/>
    <mergeCell ref="U18:U19"/>
    <mergeCell ref="W18:W19"/>
    <mergeCell ref="X18:X19"/>
    <mergeCell ref="V18:V19"/>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24"/>
  <sheetViews>
    <sheetView topLeftCell="A74" zoomScale="85" zoomScaleNormal="85" workbookViewId="0">
      <selection activeCell="F3" sqref="F1:J1048576"/>
    </sheetView>
  </sheetViews>
  <sheetFormatPr defaultRowHeight="15.75" x14ac:dyDescent="0.2"/>
  <cols>
    <col min="1" max="1" width="5.140625" style="1" customWidth="1"/>
    <col min="2" max="2" width="10.28515625" style="2" customWidth="1"/>
    <col min="3" max="3" width="5.7109375" style="1" customWidth="1"/>
    <col min="4" max="4" width="21.28515625" style="7" customWidth="1"/>
    <col min="5" max="5" width="13.28515625" style="3" customWidth="1"/>
    <col min="6" max="6" width="12.7109375" style="6" hidden="1" customWidth="1"/>
    <col min="7" max="7" width="12.7109375" style="4" hidden="1" customWidth="1"/>
    <col min="8" max="8" width="10" style="4" hidden="1" customWidth="1"/>
    <col min="9" max="9" width="9.28515625" style="4" hidden="1" customWidth="1"/>
    <col min="10" max="10" width="9.7109375" style="36" hidden="1" customWidth="1"/>
    <col min="11" max="11" width="14.28515625" style="1" customWidth="1"/>
    <col min="12" max="12" width="12.85546875" style="1" customWidth="1"/>
    <col min="13" max="13" width="12" style="1" customWidth="1"/>
    <col min="14" max="14" width="12.42578125" style="1" customWidth="1"/>
    <col min="15" max="15" width="11.28515625" style="1" customWidth="1"/>
    <col min="16" max="16" width="12.85546875" style="1" customWidth="1"/>
    <col min="17" max="17" width="10.7109375" style="1" customWidth="1"/>
    <col min="18" max="18" width="9.5703125" style="4" customWidth="1"/>
    <col min="19" max="19" width="11.5703125" style="4" customWidth="1"/>
    <col min="20" max="23" width="9.140625" style="4"/>
    <col min="24" max="24" width="9.140625" style="4" customWidth="1"/>
    <col min="25" max="16384" width="9.140625" style="4"/>
  </cols>
  <sheetData>
    <row r="1" spans="1:19" hidden="1" x14ac:dyDescent="0.2"/>
    <row r="2" spans="1:19" ht="18" customHeight="1" x14ac:dyDescent="0.2">
      <c r="D2" s="2"/>
      <c r="E2" s="410" t="s">
        <v>117</v>
      </c>
      <c r="F2" s="410"/>
      <c r="G2" s="410"/>
      <c r="H2" s="410"/>
      <c r="I2" s="410"/>
      <c r="J2" s="410"/>
      <c r="K2" s="410"/>
      <c r="L2" s="410"/>
      <c r="M2" s="410"/>
      <c r="N2" s="410"/>
      <c r="O2" s="37"/>
    </row>
    <row r="3" spans="1:19" ht="15" customHeight="1" x14ac:dyDescent="0.2">
      <c r="D3" s="2"/>
      <c r="F3" s="2"/>
      <c r="G3" s="2"/>
      <c r="H3" s="2"/>
      <c r="I3" s="2"/>
      <c r="J3" s="35"/>
    </row>
    <row r="4" spans="1:19" ht="16.5" thickBot="1" x14ac:dyDescent="0.25">
      <c r="B4" s="1"/>
      <c r="C4" s="5"/>
      <c r="D4" s="1"/>
    </row>
    <row r="5" spans="1:19" ht="21" customHeight="1" thickBot="1" x14ac:dyDescent="0.25">
      <c r="A5" s="67"/>
      <c r="B5" s="67"/>
      <c r="C5" s="67"/>
      <c r="D5" s="68"/>
      <c r="E5" s="69" t="s">
        <v>3</v>
      </c>
      <c r="F5" s="70" t="s">
        <v>161</v>
      </c>
      <c r="G5" s="71" t="s">
        <v>160</v>
      </c>
      <c r="H5" s="72" t="s">
        <v>108</v>
      </c>
      <c r="I5" s="73" t="s">
        <v>109</v>
      </c>
      <c r="J5" s="74" t="s">
        <v>221</v>
      </c>
      <c r="K5" s="72" t="s">
        <v>161</v>
      </c>
      <c r="L5" s="72" t="s">
        <v>160</v>
      </c>
      <c r="M5" s="72" t="s">
        <v>108</v>
      </c>
      <c r="N5" s="50" t="s">
        <v>109</v>
      </c>
      <c r="O5" s="50" t="s">
        <v>233</v>
      </c>
      <c r="P5" s="75"/>
      <c r="Q5" s="76"/>
      <c r="R5" s="409"/>
      <c r="S5" s="409"/>
    </row>
    <row r="6" spans="1:19" s="2" customFormat="1" ht="112.5" customHeight="1" thickBot="1" x14ac:dyDescent="0.25">
      <c r="A6" s="411" t="s">
        <v>5</v>
      </c>
      <c r="B6" s="385" t="s">
        <v>6</v>
      </c>
      <c r="C6" s="411" t="s">
        <v>7</v>
      </c>
      <c r="D6" s="411" t="s">
        <v>149</v>
      </c>
      <c r="E6" s="414" t="s">
        <v>257</v>
      </c>
      <c r="F6" s="79" t="s">
        <v>127</v>
      </c>
      <c r="G6" s="79" t="s">
        <v>128</v>
      </c>
      <c r="H6" s="79" t="s">
        <v>129</v>
      </c>
      <c r="I6" s="79" t="s">
        <v>130</v>
      </c>
      <c r="J6" s="80" t="s">
        <v>167</v>
      </c>
      <c r="K6" s="79" t="s">
        <v>231</v>
      </c>
      <c r="L6" s="199" t="s">
        <v>230</v>
      </c>
      <c r="M6" s="199" t="s">
        <v>229</v>
      </c>
      <c r="N6" s="81" t="s">
        <v>84</v>
      </c>
      <c r="O6" s="200" t="s">
        <v>228</v>
      </c>
      <c r="P6" s="82" t="s">
        <v>4</v>
      </c>
      <c r="Q6" s="424" t="s">
        <v>110</v>
      </c>
      <c r="R6" s="424" t="s">
        <v>111</v>
      </c>
      <c r="S6" s="424" t="s">
        <v>193</v>
      </c>
    </row>
    <row r="7" spans="1:19" s="2" customFormat="1" ht="98.25" customHeight="1" thickBot="1" x14ac:dyDescent="0.25">
      <c r="A7" s="412"/>
      <c r="B7" s="423"/>
      <c r="C7" s="412"/>
      <c r="D7" s="412"/>
      <c r="E7" s="415"/>
      <c r="F7" s="39" t="s">
        <v>9</v>
      </c>
      <c r="G7" s="39" t="s">
        <v>9</v>
      </c>
      <c r="H7" s="39" t="s">
        <v>9</v>
      </c>
      <c r="I7" s="39" t="s">
        <v>9</v>
      </c>
      <c r="J7" s="39" t="s">
        <v>9</v>
      </c>
      <c r="K7" s="411" t="s">
        <v>152</v>
      </c>
      <c r="L7" s="399" t="s">
        <v>123</v>
      </c>
      <c r="M7" s="399" t="s">
        <v>123</v>
      </c>
      <c r="N7" s="399" t="s">
        <v>123</v>
      </c>
      <c r="O7" s="399" t="s">
        <v>123</v>
      </c>
      <c r="P7" s="399" t="s">
        <v>238</v>
      </c>
      <c r="Q7" s="425"/>
      <c r="R7" s="425"/>
      <c r="S7" s="425"/>
    </row>
    <row r="8" spans="1:19" s="42" customFormat="1" ht="36.75" customHeight="1" thickBot="1" x14ac:dyDescent="0.25">
      <c r="A8" s="413"/>
      <c r="B8" s="386"/>
      <c r="C8" s="413"/>
      <c r="D8" s="413"/>
      <c r="E8" s="416"/>
      <c r="F8" s="44"/>
      <c r="G8" s="44"/>
      <c r="H8" s="44"/>
      <c r="I8" s="44"/>
      <c r="J8" s="44"/>
      <c r="K8" s="413"/>
      <c r="L8" s="416"/>
      <c r="M8" s="416"/>
      <c r="N8" s="416"/>
      <c r="O8" s="416"/>
      <c r="P8" s="416"/>
      <c r="Q8" s="426"/>
      <c r="R8" s="426"/>
      <c r="S8" s="426"/>
    </row>
    <row r="9" spans="1:19" ht="30.75" customHeight="1" thickBot="1" x14ac:dyDescent="0.25">
      <c r="A9" s="429">
        <v>1</v>
      </c>
      <c r="B9" s="433" t="s">
        <v>10</v>
      </c>
      <c r="C9" s="429">
        <v>1</v>
      </c>
      <c r="D9" s="434" t="s">
        <v>163</v>
      </c>
      <c r="E9" s="439" t="s">
        <v>11</v>
      </c>
      <c r="F9" s="440">
        <v>22500</v>
      </c>
      <c r="G9" s="429">
        <v>2500</v>
      </c>
      <c r="H9" s="429">
        <v>5000</v>
      </c>
      <c r="I9" s="429">
        <v>1000</v>
      </c>
      <c r="J9" s="429">
        <v>1000</v>
      </c>
      <c r="K9" s="419">
        <f>F9/1.19</f>
        <v>18907.563025210085</v>
      </c>
      <c r="L9" s="419">
        <f>G9/1.19</f>
        <v>2100.840336134454</v>
      </c>
      <c r="M9" s="419">
        <f>H19/1.19</f>
        <v>4201.680672268908</v>
      </c>
      <c r="N9" s="419">
        <f>I14/1.19</f>
        <v>840.3361344537816</v>
      </c>
      <c r="O9" s="419">
        <f>J9/1.19</f>
        <v>840.3361344537816</v>
      </c>
      <c r="P9" s="419">
        <f>K9+L9+M9+N9+O9</f>
        <v>26890.756302521007</v>
      </c>
      <c r="Q9" s="417" t="s">
        <v>113</v>
      </c>
      <c r="R9" s="420" t="s">
        <v>261</v>
      </c>
      <c r="S9" s="421" t="s">
        <v>263</v>
      </c>
    </row>
    <row r="10" spans="1:19" ht="14.25" customHeight="1" thickBot="1" x14ac:dyDescent="0.25">
      <c r="A10" s="429"/>
      <c r="B10" s="433"/>
      <c r="C10" s="429"/>
      <c r="D10" s="434"/>
      <c r="E10" s="439"/>
      <c r="F10" s="440"/>
      <c r="G10" s="429"/>
      <c r="H10" s="429"/>
      <c r="I10" s="429"/>
      <c r="J10" s="429"/>
      <c r="K10" s="419"/>
      <c r="L10" s="419"/>
      <c r="M10" s="419"/>
      <c r="N10" s="419"/>
      <c r="O10" s="419"/>
      <c r="P10" s="419"/>
      <c r="Q10" s="417"/>
      <c r="R10" s="420"/>
      <c r="S10" s="421"/>
    </row>
    <row r="11" spans="1:19" ht="22.5" hidden="1" customHeight="1" thickBot="1" x14ac:dyDescent="0.25">
      <c r="A11" s="429"/>
      <c r="B11" s="433"/>
      <c r="C11" s="429"/>
      <c r="D11" s="434"/>
      <c r="E11" s="439"/>
      <c r="F11" s="84"/>
      <c r="G11" s="41"/>
      <c r="H11" s="41"/>
      <c r="I11" s="41"/>
      <c r="J11" s="41"/>
      <c r="K11" s="419"/>
      <c r="L11" s="419"/>
      <c r="M11" s="419"/>
      <c r="N11" s="419"/>
      <c r="O11" s="84"/>
      <c r="P11" s="419"/>
      <c r="Q11" s="417"/>
      <c r="R11" s="420"/>
      <c r="S11" s="421"/>
    </row>
    <row r="12" spans="1:19" ht="6.75" hidden="1" customHeight="1" thickBot="1" x14ac:dyDescent="0.25">
      <c r="A12" s="429"/>
      <c r="B12" s="433"/>
      <c r="C12" s="429"/>
      <c r="D12" s="434"/>
      <c r="E12" s="439"/>
      <c r="F12" s="84"/>
      <c r="G12" s="41"/>
      <c r="H12" s="41"/>
      <c r="I12" s="41"/>
      <c r="J12" s="41"/>
      <c r="K12" s="419"/>
      <c r="L12" s="419"/>
      <c r="M12" s="419"/>
      <c r="N12" s="419"/>
      <c r="O12" s="84"/>
      <c r="P12" s="419"/>
      <c r="Q12" s="417"/>
      <c r="R12" s="420"/>
      <c r="S12" s="421"/>
    </row>
    <row r="13" spans="1:19" ht="6" hidden="1" customHeight="1" thickBot="1" x14ac:dyDescent="0.25">
      <c r="A13" s="429"/>
      <c r="B13" s="433"/>
      <c r="C13" s="429"/>
      <c r="D13" s="434"/>
      <c r="E13" s="439"/>
      <c r="F13" s="84"/>
      <c r="G13" s="41"/>
      <c r="H13" s="41"/>
      <c r="I13" s="41"/>
      <c r="J13" s="41"/>
      <c r="K13" s="419"/>
      <c r="L13" s="419"/>
      <c r="M13" s="419"/>
      <c r="N13" s="419"/>
      <c r="O13" s="84"/>
      <c r="P13" s="419"/>
      <c r="Q13" s="417"/>
      <c r="R13" s="420"/>
      <c r="S13" s="421"/>
    </row>
    <row r="14" spans="1:19" ht="33.75" hidden="1" customHeight="1" thickBot="1" x14ac:dyDescent="0.25">
      <c r="A14" s="429"/>
      <c r="B14" s="433"/>
      <c r="C14" s="429"/>
      <c r="D14" s="434"/>
      <c r="E14" s="439"/>
      <c r="F14" s="40">
        <v>21000</v>
      </c>
      <c r="G14" s="65">
        <v>1000</v>
      </c>
      <c r="H14" s="65">
        <v>3000</v>
      </c>
      <c r="I14" s="65">
        <v>1000</v>
      </c>
      <c r="J14" s="65"/>
      <c r="K14" s="419"/>
      <c r="L14" s="419"/>
      <c r="M14" s="419"/>
      <c r="N14" s="419"/>
      <c r="O14" s="84"/>
      <c r="P14" s="419"/>
      <c r="Q14" s="417"/>
      <c r="R14" s="420"/>
      <c r="S14" s="421"/>
    </row>
    <row r="15" spans="1:19" ht="35.25" hidden="1" customHeight="1" thickBot="1" x14ac:dyDescent="0.25">
      <c r="A15" s="429"/>
      <c r="B15" s="433"/>
      <c r="C15" s="429"/>
      <c r="D15" s="434"/>
      <c r="E15" s="439"/>
      <c r="F15" s="84"/>
      <c r="G15" s="41"/>
      <c r="H15" s="41"/>
      <c r="I15" s="41"/>
      <c r="J15" s="41"/>
      <c r="K15" s="419"/>
      <c r="L15" s="419"/>
      <c r="M15" s="419"/>
      <c r="N15" s="419"/>
      <c r="O15" s="84"/>
      <c r="P15" s="419"/>
      <c r="Q15" s="417"/>
      <c r="R15" s="420"/>
      <c r="S15" s="421"/>
    </row>
    <row r="16" spans="1:19" ht="18.75" hidden="1" customHeight="1" thickBot="1" x14ac:dyDescent="0.25">
      <c r="A16" s="429"/>
      <c r="B16" s="433"/>
      <c r="C16" s="429"/>
      <c r="D16" s="434"/>
      <c r="E16" s="439"/>
      <c r="F16" s="84"/>
      <c r="G16" s="41"/>
      <c r="H16" s="41"/>
      <c r="I16" s="41"/>
      <c r="J16" s="41"/>
      <c r="K16" s="419"/>
      <c r="L16" s="419"/>
      <c r="M16" s="419"/>
      <c r="N16" s="419"/>
      <c r="O16" s="84"/>
      <c r="P16" s="419"/>
      <c r="Q16" s="417"/>
      <c r="R16" s="420"/>
      <c r="S16" s="421"/>
    </row>
    <row r="17" spans="1:38" ht="2.25" hidden="1" customHeight="1" thickBot="1" x14ac:dyDescent="0.25">
      <c r="A17" s="429"/>
      <c r="B17" s="85"/>
      <c r="C17" s="39"/>
      <c r="D17" s="434"/>
      <c r="E17" s="439"/>
      <c r="F17" s="84"/>
      <c r="G17" s="41"/>
      <c r="H17" s="41"/>
      <c r="I17" s="41"/>
      <c r="J17" s="41"/>
      <c r="K17" s="84"/>
      <c r="L17" s="84"/>
      <c r="M17" s="84"/>
      <c r="N17" s="84"/>
      <c r="O17" s="84"/>
      <c r="P17" s="84"/>
      <c r="Q17" s="86"/>
      <c r="R17" s="87"/>
      <c r="S17" s="88"/>
    </row>
    <row r="18" spans="1:38" ht="393" hidden="1" customHeight="1" thickBot="1" x14ac:dyDescent="0.25">
      <c r="A18" s="429"/>
      <c r="B18" s="85"/>
      <c r="C18" s="39"/>
      <c r="D18" s="434"/>
      <c r="E18" s="439"/>
      <c r="F18" s="84"/>
      <c r="G18" s="41"/>
      <c r="H18" s="41"/>
      <c r="I18" s="41"/>
      <c r="J18" s="41"/>
      <c r="K18" s="84"/>
      <c r="L18" s="84"/>
      <c r="M18" s="84"/>
      <c r="N18" s="84"/>
      <c r="O18" s="84"/>
      <c r="P18" s="84"/>
      <c r="Q18" s="89"/>
      <c r="R18" s="87"/>
      <c r="S18" s="88"/>
    </row>
    <row r="19" spans="1:38" s="9" customFormat="1" ht="25.5" customHeight="1" thickBot="1" x14ac:dyDescent="0.25">
      <c r="A19" s="39">
        <v>2</v>
      </c>
      <c r="B19" s="90"/>
      <c r="C19" s="39"/>
      <c r="D19" s="49" t="s">
        <v>131</v>
      </c>
      <c r="E19" s="90"/>
      <c r="F19" s="91">
        <f>F9</f>
        <v>22500</v>
      </c>
      <c r="G19" s="91">
        <f t="shared" ref="G19:J19" si="0">G9</f>
        <v>2500</v>
      </c>
      <c r="H19" s="91">
        <f t="shared" si="0"/>
        <v>5000</v>
      </c>
      <c r="I19" s="91">
        <f t="shared" si="0"/>
        <v>1000</v>
      </c>
      <c r="J19" s="91">
        <f t="shared" si="0"/>
        <v>1000</v>
      </c>
      <c r="K19" s="84">
        <f>K9</f>
        <v>18907.563025210085</v>
      </c>
      <c r="L19" s="84">
        <f t="shared" ref="L19:O19" si="1">L9</f>
        <v>2100.840336134454</v>
      </c>
      <c r="M19" s="84">
        <f t="shared" si="1"/>
        <v>4201.680672268908</v>
      </c>
      <c r="N19" s="84">
        <f t="shared" si="1"/>
        <v>840.3361344537816</v>
      </c>
      <c r="O19" s="84">
        <f t="shared" si="1"/>
        <v>840.3361344537816</v>
      </c>
      <c r="P19" s="84">
        <f>P9</f>
        <v>26890.756302521007</v>
      </c>
      <c r="Q19" s="89"/>
      <c r="R19" s="87"/>
      <c r="S19" s="88"/>
      <c r="T19" s="8"/>
      <c r="U19" s="8"/>
      <c r="V19" s="8"/>
      <c r="W19" s="8"/>
      <c r="X19" s="8"/>
      <c r="Y19" s="8"/>
      <c r="Z19" s="8"/>
      <c r="AA19" s="8"/>
      <c r="AB19" s="8"/>
      <c r="AC19" s="8"/>
      <c r="AD19" s="8"/>
      <c r="AE19" s="8"/>
      <c r="AF19" s="8"/>
      <c r="AG19" s="8"/>
      <c r="AH19" s="8"/>
      <c r="AI19" s="8"/>
      <c r="AJ19" s="8"/>
      <c r="AK19" s="8"/>
      <c r="AL19" s="8"/>
    </row>
    <row r="20" spans="1:38" s="8" customFormat="1" ht="140.25" customHeight="1" thickBot="1" x14ac:dyDescent="0.25">
      <c r="A20" s="39">
        <v>3</v>
      </c>
      <c r="B20" s="63" t="s">
        <v>12</v>
      </c>
      <c r="C20" s="39">
        <v>2</v>
      </c>
      <c r="D20" s="49" t="s">
        <v>164</v>
      </c>
      <c r="E20" s="90" t="s">
        <v>132</v>
      </c>
      <c r="F20" s="91">
        <v>1000</v>
      </c>
      <c r="G20" s="91">
        <v>7000</v>
      </c>
      <c r="H20" s="91">
        <v>14000</v>
      </c>
      <c r="I20" s="91">
        <v>1000</v>
      </c>
      <c r="J20" s="91">
        <v>1000</v>
      </c>
      <c r="K20" s="84">
        <f>F20/1.19</f>
        <v>840.3361344537816</v>
      </c>
      <c r="L20" s="84">
        <f>G20/1.19</f>
        <v>5882.3529411764712</v>
      </c>
      <c r="M20" s="84">
        <f>H20/1.19</f>
        <v>11764.705882352942</v>
      </c>
      <c r="N20" s="84">
        <f>I20/1.19</f>
        <v>840.3361344537816</v>
      </c>
      <c r="O20" s="84">
        <f>J20/1.19</f>
        <v>840.3361344537816</v>
      </c>
      <c r="P20" s="84">
        <f>SUM(K20+L20+M20+N20+O20)</f>
        <v>20168.067226890758</v>
      </c>
      <c r="Q20" s="92" t="s">
        <v>113</v>
      </c>
      <c r="R20" s="231" t="s">
        <v>270</v>
      </c>
      <c r="S20" s="94" t="s">
        <v>268</v>
      </c>
    </row>
    <row r="21" spans="1:38" s="10" customFormat="1" ht="29.25" customHeight="1" thickBot="1" x14ac:dyDescent="0.25">
      <c r="A21" s="39">
        <v>4</v>
      </c>
      <c r="B21" s="63"/>
      <c r="C21" s="63"/>
      <c r="D21" s="63" t="s">
        <v>133</v>
      </c>
      <c r="E21" s="63"/>
      <c r="F21" s="95">
        <f>F20</f>
        <v>1000</v>
      </c>
      <c r="G21" s="95">
        <f t="shared" ref="G21:J21" si="2">G20</f>
        <v>7000</v>
      </c>
      <c r="H21" s="95">
        <f t="shared" si="2"/>
        <v>14000</v>
      </c>
      <c r="I21" s="95">
        <f t="shared" si="2"/>
        <v>1000</v>
      </c>
      <c r="J21" s="95">
        <f t="shared" si="2"/>
        <v>1000</v>
      </c>
      <c r="K21" s="84">
        <f>K20</f>
        <v>840.3361344537816</v>
      </c>
      <c r="L21" s="84">
        <f t="shared" ref="L21:N21" si="3">L20</f>
        <v>5882.3529411764712</v>
      </c>
      <c r="M21" s="84">
        <f t="shared" si="3"/>
        <v>11764.705882352942</v>
      </c>
      <c r="N21" s="84">
        <f t="shared" si="3"/>
        <v>840.3361344537816</v>
      </c>
      <c r="O21" s="84">
        <f>O20</f>
        <v>840.3361344537816</v>
      </c>
      <c r="P21" s="84">
        <f>P20</f>
        <v>20168.067226890758</v>
      </c>
      <c r="Q21" s="89"/>
      <c r="R21" s="87"/>
      <c r="S21" s="88"/>
      <c r="T21" s="8"/>
      <c r="U21" s="8"/>
      <c r="V21" s="8"/>
      <c r="W21" s="8"/>
      <c r="X21" s="8"/>
      <c r="Y21" s="8"/>
      <c r="Z21" s="8"/>
      <c r="AA21" s="8"/>
      <c r="AB21" s="8"/>
      <c r="AC21" s="8"/>
      <c r="AD21" s="8"/>
      <c r="AE21" s="8"/>
      <c r="AF21" s="8"/>
      <c r="AG21" s="8"/>
      <c r="AH21" s="8"/>
      <c r="AI21" s="8"/>
      <c r="AJ21" s="8"/>
      <c r="AK21" s="8"/>
      <c r="AL21" s="8"/>
    </row>
    <row r="22" spans="1:38" ht="82.5" customHeight="1" thickBot="1" x14ac:dyDescent="0.25">
      <c r="A22" s="39">
        <v>5</v>
      </c>
      <c r="B22" s="39" t="s">
        <v>15</v>
      </c>
      <c r="C22" s="39">
        <v>3</v>
      </c>
      <c r="D22" s="49" t="s">
        <v>16</v>
      </c>
      <c r="E22" s="90" t="s">
        <v>17</v>
      </c>
      <c r="F22" s="65">
        <v>380000</v>
      </c>
      <c r="G22" s="65">
        <v>177000</v>
      </c>
      <c r="H22" s="65">
        <v>251000</v>
      </c>
      <c r="I22" s="65">
        <v>8000</v>
      </c>
      <c r="J22" s="65">
        <v>5000</v>
      </c>
      <c r="K22" s="84">
        <f>F22/1.19</f>
        <v>319327.731092437</v>
      </c>
      <c r="L22" s="84">
        <f>G22/1.19</f>
        <v>148739.49579831935</v>
      </c>
      <c r="M22" s="84">
        <f>H22/1.19</f>
        <v>210924.36974789918</v>
      </c>
      <c r="N22" s="84">
        <f>I22/1.19</f>
        <v>6722.6890756302528</v>
      </c>
      <c r="O22" s="84">
        <f>J22/1.19</f>
        <v>4201.680672268908</v>
      </c>
      <c r="P22" s="84">
        <f>K22+L22+M22+N22+O22</f>
        <v>689915.96638655476</v>
      </c>
      <c r="Q22" s="92" t="s">
        <v>113</v>
      </c>
      <c r="R22" s="420" t="s">
        <v>148</v>
      </c>
      <c r="S22" s="420"/>
    </row>
    <row r="23" spans="1:38" ht="30" customHeight="1" thickBot="1" x14ac:dyDescent="0.25">
      <c r="A23" s="39">
        <v>6</v>
      </c>
      <c r="B23" s="39"/>
      <c r="C23" s="39"/>
      <c r="D23" s="70" t="s">
        <v>185</v>
      </c>
      <c r="E23" s="90"/>
      <c r="F23" s="65">
        <f>SUM(F22)</f>
        <v>380000</v>
      </c>
      <c r="G23" s="65">
        <f t="shared" ref="G23:H23" si="4">G22</f>
        <v>177000</v>
      </c>
      <c r="H23" s="65">
        <f t="shared" si="4"/>
        <v>251000</v>
      </c>
      <c r="I23" s="65">
        <f>SUM(I22)</f>
        <v>8000</v>
      </c>
      <c r="J23" s="65">
        <f t="shared" ref="J23:M23" si="5">J22</f>
        <v>5000</v>
      </c>
      <c r="K23" s="84">
        <f>K22</f>
        <v>319327.731092437</v>
      </c>
      <c r="L23" s="84">
        <f t="shared" si="5"/>
        <v>148739.49579831935</v>
      </c>
      <c r="M23" s="84">
        <f t="shared" si="5"/>
        <v>210924.36974789918</v>
      </c>
      <c r="N23" s="84">
        <f>N22</f>
        <v>6722.6890756302528</v>
      </c>
      <c r="O23" s="84">
        <f>O22</f>
        <v>4201.680672268908</v>
      </c>
      <c r="P23" s="84">
        <f t="shared" ref="P23:P29" si="6">K23+L23+M23+N23+O23</f>
        <v>689915.96638655476</v>
      </c>
      <c r="Q23" s="92"/>
      <c r="R23" s="420"/>
      <c r="S23" s="420"/>
    </row>
    <row r="24" spans="1:38" ht="35.25" customHeight="1" thickBot="1" x14ac:dyDescent="0.25">
      <c r="A24" s="39">
        <v>7</v>
      </c>
      <c r="B24" s="39" t="s">
        <v>18</v>
      </c>
      <c r="C24" s="39">
        <v>4</v>
      </c>
      <c r="D24" s="49" t="s">
        <v>247</v>
      </c>
      <c r="E24" s="90" t="s">
        <v>19</v>
      </c>
      <c r="F24" s="65">
        <v>22000</v>
      </c>
      <c r="G24" s="65">
        <v>25000</v>
      </c>
      <c r="H24" s="65">
        <v>77000</v>
      </c>
      <c r="I24" s="65">
        <v>1000</v>
      </c>
      <c r="J24" s="65">
        <v>9500</v>
      </c>
      <c r="K24" s="84">
        <f>F24/1.09</f>
        <v>20183.48623853211</v>
      </c>
      <c r="L24" s="84">
        <f>G24/1.09</f>
        <v>22935.779816513761</v>
      </c>
      <c r="M24" s="84">
        <f>H24/1.09</f>
        <v>70642.201834862382</v>
      </c>
      <c r="N24" s="84">
        <f>I24/1.09</f>
        <v>917.43119266055044</v>
      </c>
      <c r="O24" s="84">
        <f>J24/1.09</f>
        <v>8715.596330275228</v>
      </c>
      <c r="P24" s="84">
        <f t="shared" si="6"/>
        <v>123394.49541284403</v>
      </c>
      <c r="Q24" s="92" t="s">
        <v>113</v>
      </c>
      <c r="R24" s="420"/>
      <c r="S24" s="420"/>
    </row>
    <row r="25" spans="1:38" ht="129" customHeight="1" thickBot="1" x14ac:dyDescent="0.25">
      <c r="A25" s="39">
        <v>8</v>
      </c>
      <c r="B25" s="39" t="s">
        <v>18</v>
      </c>
      <c r="C25" s="39">
        <v>5</v>
      </c>
      <c r="D25" s="49" t="s">
        <v>85</v>
      </c>
      <c r="E25" s="90" t="s">
        <v>20</v>
      </c>
      <c r="F25" s="65">
        <v>20000</v>
      </c>
      <c r="G25" s="65">
        <v>5000</v>
      </c>
      <c r="H25" s="65">
        <v>38000</v>
      </c>
      <c r="I25" s="65">
        <v>3000</v>
      </c>
      <c r="J25" s="65">
        <v>3500</v>
      </c>
      <c r="K25" s="84">
        <f>F25/1.19</f>
        <v>16806.722689075632</v>
      </c>
      <c r="L25" s="84">
        <f>G25/1.19</f>
        <v>4201.680672268908</v>
      </c>
      <c r="M25" s="84">
        <f>H25/1.19</f>
        <v>31932.773109243699</v>
      </c>
      <c r="N25" s="84">
        <f>I25/1.19</f>
        <v>2521.0084033613448</v>
      </c>
      <c r="O25" s="84">
        <f>J25/1.19</f>
        <v>2941.1764705882356</v>
      </c>
      <c r="P25" s="84">
        <f t="shared" si="6"/>
        <v>58403.361344537821</v>
      </c>
      <c r="Q25" s="92" t="s">
        <v>113</v>
      </c>
      <c r="R25" s="230" t="s">
        <v>269</v>
      </c>
      <c r="S25" s="93" t="s">
        <v>269</v>
      </c>
    </row>
    <row r="26" spans="1:38" ht="28.5" customHeight="1" thickBot="1" x14ac:dyDescent="0.25">
      <c r="A26" s="39">
        <v>9</v>
      </c>
      <c r="B26" s="39"/>
      <c r="C26" s="39"/>
      <c r="D26" s="39" t="s">
        <v>186</v>
      </c>
      <c r="E26" s="90"/>
      <c r="F26" s="65">
        <f>SUM(F24:F25)</f>
        <v>42000</v>
      </c>
      <c r="G26" s="65">
        <f>G24+G25</f>
        <v>30000</v>
      </c>
      <c r="H26" s="65">
        <f t="shared" ref="H26" si="7">SUM(H24:H25)</f>
        <v>115000</v>
      </c>
      <c r="I26" s="65">
        <f>SUM(I24:I25)</f>
        <v>4000</v>
      </c>
      <c r="J26" s="65">
        <f>SUM(J24:J25)</f>
        <v>13000</v>
      </c>
      <c r="K26" s="84">
        <f t="shared" ref="K26:M26" si="8">SUM(K24:K25)</f>
        <v>36990.208927607746</v>
      </c>
      <c r="L26" s="84">
        <f t="shared" si="8"/>
        <v>27137.460488782668</v>
      </c>
      <c r="M26" s="84">
        <f t="shared" si="8"/>
        <v>102574.97494410608</v>
      </c>
      <c r="N26" s="84">
        <f>SUM(N24:N25)</f>
        <v>3438.4395960218953</v>
      </c>
      <c r="O26" s="84">
        <f>SUM(O24:O25)</f>
        <v>11656.772800863464</v>
      </c>
      <c r="P26" s="84">
        <f>K26+L26+M26+N26+O26</f>
        <v>181797.85675738184</v>
      </c>
      <c r="Q26" s="97"/>
      <c r="R26" s="98"/>
      <c r="S26" s="98"/>
    </row>
    <row r="27" spans="1:38" ht="36" customHeight="1" thickBot="1" x14ac:dyDescent="0.25">
      <c r="A27" s="39">
        <v>10</v>
      </c>
      <c r="B27" s="39" t="s">
        <v>21</v>
      </c>
      <c r="C27" s="39">
        <v>6</v>
      </c>
      <c r="D27" s="49" t="s">
        <v>22</v>
      </c>
      <c r="E27" s="90" t="s">
        <v>23</v>
      </c>
      <c r="F27" s="65">
        <v>12000</v>
      </c>
      <c r="G27" s="65">
        <v>0</v>
      </c>
      <c r="H27" s="65">
        <v>0</v>
      </c>
      <c r="I27" s="65">
        <v>0</v>
      </c>
      <c r="J27" s="65">
        <v>0</v>
      </c>
      <c r="K27" s="84">
        <f t="shared" ref="K27:O30" si="9">F27/1.19</f>
        <v>10084.033613445379</v>
      </c>
      <c r="L27" s="84">
        <f t="shared" si="9"/>
        <v>0</v>
      </c>
      <c r="M27" s="84">
        <f t="shared" si="9"/>
        <v>0</v>
      </c>
      <c r="N27" s="84">
        <f t="shared" si="9"/>
        <v>0</v>
      </c>
      <c r="O27" s="84">
        <f t="shared" si="9"/>
        <v>0</v>
      </c>
      <c r="P27" s="84">
        <f t="shared" si="6"/>
        <v>10084.033613445379</v>
      </c>
      <c r="Q27" s="417" t="s">
        <v>113</v>
      </c>
      <c r="R27" s="93" t="s">
        <v>263</v>
      </c>
      <c r="S27" s="93" t="s">
        <v>264</v>
      </c>
    </row>
    <row r="28" spans="1:38" ht="68.25" customHeight="1" thickBot="1" x14ac:dyDescent="0.25">
      <c r="A28" s="39">
        <v>11</v>
      </c>
      <c r="B28" s="39" t="s">
        <v>21</v>
      </c>
      <c r="C28" s="39">
        <v>7</v>
      </c>
      <c r="D28" s="49" t="s">
        <v>112</v>
      </c>
      <c r="E28" s="90" t="s">
        <v>24</v>
      </c>
      <c r="F28" s="65">
        <v>1000</v>
      </c>
      <c r="G28" s="65">
        <v>0</v>
      </c>
      <c r="H28" s="65">
        <v>0</v>
      </c>
      <c r="I28" s="65">
        <v>0</v>
      </c>
      <c r="J28" s="65">
        <v>0</v>
      </c>
      <c r="K28" s="84">
        <f t="shared" si="9"/>
        <v>840.3361344537816</v>
      </c>
      <c r="L28" s="84">
        <f t="shared" si="9"/>
        <v>0</v>
      </c>
      <c r="M28" s="84">
        <f t="shared" si="9"/>
        <v>0</v>
      </c>
      <c r="N28" s="84">
        <f t="shared" si="9"/>
        <v>0</v>
      </c>
      <c r="O28" s="84">
        <f t="shared" si="9"/>
        <v>0</v>
      </c>
      <c r="P28" s="84">
        <f t="shared" si="6"/>
        <v>840.3361344537816</v>
      </c>
      <c r="Q28" s="417"/>
      <c r="R28" s="93" t="s">
        <v>263</v>
      </c>
      <c r="S28" s="93" t="s">
        <v>264</v>
      </c>
      <c r="U28" s="4" t="s">
        <v>126</v>
      </c>
    </row>
    <row r="29" spans="1:38" ht="39.75" customHeight="1" thickBot="1" x14ac:dyDescent="0.25">
      <c r="A29" s="39">
        <v>12</v>
      </c>
      <c r="B29" s="39" t="s">
        <v>21</v>
      </c>
      <c r="C29" s="39">
        <v>8</v>
      </c>
      <c r="D29" s="49" t="s">
        <v>25</v>
      </c>
      <c r="E29" s="90" t="s">
        <v>26</v>
      </c>
      <c r="F29" s="65">
        <v>1000</v>
      </c>
      <c r="G29" s="65">
        <v>0</v>
      </c>
      <c r="H29" s="65">
        <v>0</v>
      </c>
      <c r="I29" s="65">
        <v>0</v>
      </c>
      <c r="J29" s="65">
        <v>0</v>
      </c>
      <c r="K29" s="84">
        <f t="shared" si="9"/>
        <v>840.3361344537816</v>
      </c>
      <c r="L29" s="84">
        <f t="shared" si="9"/>
        <v>0</v>
      </c>
      <c r="M29" s="84">
        <f t="shared" si="9"/>
        <v>0</v>
      </c>
      <c r="N29" s="84">
        <f t="shared" si="9"/>
        <v>0</v>
      </c>
      <c r="O29" s="84">
        <f t="shared" si="9"/>
        <v>0</v>
      </c>
      <c r="P29" s="84">
        <f t="shared" si="6"/>
        <v>840.3361344537816</v>
      </c>
      <c r="Q29" s="417"/>
      <c r="R29" s="93" t="s">
        <v>263</v>
      </c>
      <c r="S29" s="93" t="s">
        <v>264</v>
      </c>
    </row>
    <row r="30" spans="1:38" ht="35.25" customHeight="1" thickBot="1" x14ac:dyDescent="0.25">
      <c r="A30" s="39">
        <v>13</v>
      </c>
      <c r="B30" s="39"/>
      <c r="C30" s="39"/>
      <c r="D30" s="70" t="s">
        <v>187</v>
      </c>
      <c r="E30" s="90"/>
      <c r="F30" s="65">
        <f>SUM(F27:F29)</f>
        <v>14000</v>
      </c>
      <c r="G30" s="65">
        <f t="shared" ref="G30:J30" si="10">SUM(G27:G29)</f>
        <v>0</v>
      </c>
      <c r="H30" s="65">
        <f t="shared" si="10"/>
        <v>0</v>
      </c>
      <c r="I30" s="65">
        <f t="shared" si="10"/>
        <v>0</v>
      </c>
      <c r="J30" s="65">
        <f t="shared" si="10"/>
        <v>0</v>
      </c>
      <c r="K30" s="84">
        <f t="shared" si="9"/>
        <v>11764.705882352942</v>
      </c>
      <c r="L30" s="84">
        <f t="shared" si="9"/>
        <v>0</v>
      </c>
      <c r="M30" s="84">
        <f t="shared" si="9"/>
        <v>0</v>
      </c>
      <c r="N30" s="84">
        <f t="shared" si="9"/>
        <v>0</v>
      </c>
      <c r="O30" s="84">
        <f t="shared" si="9"/>
        <v>0</v>
      </c>
      <c r="P30" s="84">
        <f>SUM(P27:P29)</f>
        <v>11764.705882352941</v>
      </c>
      <c r="Q30" s="97"/>
      <c r="R30" s="98"/>
      <c r="S30" s="99"/>
    </row>
    <row r="31" spans="1:38" ht="221.25" customHeight="1" thickBot="1" x14ac:dyDescent="0.25">
      <c r="A31" s="39">
        <v>14</v>
      </c>
      <c r="B31" s="39" t="s">
        <v>27</v>
      </c>
      <c r="C31" s="39">
        <v>9</v>
      </c>
      <c r="D31" s="49" t="s">
        <v>248</v>
      </c>
      <c r="E31" s="90" t="s">
        <v>28</v>
      </c>
      <c r="F31" s="65">
        <v>7400</v>
      </c>
      <c r="G31" s="65">
        <v>0</v>
      </c>
      <c r="H31" s="65">
        <v>0</v>
      </c>
      <c r="I31" s="65">
        <v>0</v>
      </c>
      <c r="J31" s="65">
        <v>0</v>
      </c>
      <c r="K31" s="84">
        <f>F31</f>
        <v>7400</v>
      </c>
      <c r="L31" s="84">
        <f>G31</f>
        <v>0</v>
      </c>
      <c r="M31" s="84">
        <f>H31</f>
        <v>0</v>
      </c>
      <c r="N31" s="84">
        <f t="shared" ref="N31:O33" si="11">I31/1.19</f>
        <v>0</v>
      </c>
      <c r="O31" s="84">
        <f t="shared" si="11"/>
        <v>0</v>
      </c>
      <c r="P31" s="84">
        <f t="shared" ref="P31:P39" si="12">K31+L31+M31+N31+O31</f>
        <v>7400</v>
      </c>
      <c r="Q31" s="254" t="s">
        <v>113</v>
      </c>
      <c r="R31" s="96" t="s">
        <v>270</v>
      </c>
      <c r="S31" s="100" t="s">
        <v>261</v>
      </c>
    </row>
    <row r="32" spans="1:38" ht="96.75" customHeight="1" thickBot="1" x14ac:dyDescent="0.25">
      <c r="A32" s="39">
        <v>15</v>
      </c>
      <c r="B32" s="39" t="s">
        <v>27</v>
      </c>
      <c r="C32" s="39">
        <v>10</v>
      </c>
      <c r="D32" s="49" t="s">
        <v>29</v>
      </c>
      <c r="E32" s="90" t="s">
        <v>30</v>
      </c>
      <c r="F32" s="251">
        <v>84000</v>
      </c>
      <c r="G32" s="65">
        <v>0</v>
      </c>
      <c r="H32" s="65">
        <v>0</v>
      </c>
      <c r="I32" s="65">
        <v>0</v>
      </c>
      <c r="J32" s="65">
        <v>0</v>
      </c>
      <c r="K32" s="84">
        <f t="shared" ref="K32:M33" si="13">F32/1.19</f>
        <v>70588.23529411765</v>
      </c>
      <c r="L32" s="84">
        <f t="shared" si="13"/>
        <v>0</v>
      </c>
      <c r="M32" s="84">
        <f t="shared" si="13"/>
        <v>0</v>
      </c>
      <c r="N32" s="84">
        <f t="shared" si="11"/>
        <v>0</v>
      </c>
      <c r="O32" s="84">
        <f t="shared" si="11"/>
        <v>0</v>
      </c>
      <c r="P32" s="84">
        <f t="shared" si="12"/>
        <v>70588.23529411765</v>
      </c>
      <c r="Q32" s="254" t="s">
        <v>113</v>
      </c>
      <c r="R32" s="255"/>
      <c r="S32" s="256"/>
    </row>
    <row r="33" spans="1:21" ht="94.5" customHeight="1" thickBot="1" x14ac:dyDescent="0.25">
      <c r="A33" s="39">
        <v>16</v>
      </c>
      <c r="B33" s="39" t="s">
        <v>27</v>
      </c>
      <c r="C33" s="39">
        <v>11</v>
      </c>
      <c r="D33" s="49" t="s">
        <v>340</v>
      </c>
      <c r="E33" s="90" t="s">
        <v>31</v>
      </c>
      <c r="F33" s="65">
        <v>86400</v>
      </c>
      <c r="G33" s="65">
        <v>3000</v>
      </c>
      <c r="H33" s="65">
        <v>13000</v>
      </c>
      <c r="I33" s="65">
        <v>3000</v>
      </c>
      <c r="J33" s="65">
        <v>1000</v>
      </c>
      <c r="K33" s="84">
        <f t="shared" si="13"/>
        <v>72605.042016806721</v>
      </c>
      <c r="L33" s="84">
        <f t="shared" si="13"/>
        <v>2521.0084033613448</v>
      </c>
      <c r="M33" s="84">
        <f t="shared" si="13"/>
        <v>10924.36974789916</v>
      </c>
      <c r="N33" s="84">
        <f t="shared" si="11"/>
        <v>2521.0084033613448</v>
      </c>
      <c r="O33" s="84">
        <f t="shared" si="11"/>
        <v>840.3361344537816</v>
      </c>
      <c r="P33" s="84">
        <f t="shared" si="12"/>
        <v>89411.764705882335</v>
      </c>
      <c r="Q33" s="254" t="s">
        <v>113</v>
      </c>
      <c r="R33" s="96" t="s">
        <v>197</v>
      </c>
      <c r="S33" s="100" t="s">
        <v>212</v>
      </c>
    </row>
    <row r="34" spans="1:21" ht="30" customHeight="1" thickBot="1" x14ac:dyDescent="0.25">
      <c r="A34" s="39">
        <v>17</v>
      </c>
      <c r="B34" s="44"/>
      <c r="C34" s="39"/>
      <c r="D34" s="70" t="s">
        <v>188</v>
      </c>
      <c r="E34" s="90"/>
      <c r="F34" s="65">
        <f>F31+F32+F33</f>
        <v>177800</v>
      </c>
      <c r="G34" s="65">
        <f>G31+G32+G33</f>
        <v>3000</v>
      </c>
      <c r="H34" s="65">
        <f>SUM(H31:H33)</f>
        <v>13000</v>
      </c>
      <c r="I34" s="65">
        <f t="shared" ref="I34" si="14">SUM(I31:I33)</f>
        <v>3000</v>
      </c>
      <c r="J34" s="65">
        <f>SUM(J31:J33)</f>
        <v>1000</v>
      </c>
      <c r="K34" s="84">
        <f>K31+K32+K33</f>
        <v>150593.27731092437</v>
      </c>
      <c r="L34" s="84">
        <f>L31+L32+L33</f>
        <v>2521.0084033613448</v>
      </c>
      <c r="M34" s="84">
        <f>SUM(M31:M33)</f>
        <v>10924.36974789916</v>
      </c>
      <c r="N34" s="84">
        <f t="shared" ref="N34" si="15">SUM(N31:N33)</f>
        <v>2521.0084033613448</v>
      </c>
      <c r="O34" s="84">
        <f>SUM(O31:O33)</f>
        <v>840.3361344537816</v>
      </c>
      <c r="P34" s="84">
        <f t="shared" si="12"/>
        <v>167399.99999999997</v>
      </c>
      <c r="Q34" s="97"/>
      <c r="R34" s="101"/>
      <c r="S34" s="102"/>
    </row>
    <row r="35" spans="1:21" ht="285.75" customHeight="1" thickBot="1" x14ac:dyDescent="0.25">
      <c r="A35" s="72">
        <v>18</v>
      </c>
      <c r="B35" s="49" t="s">
        <v>32</v>
      </c>
      <c r="C35" s="73">
        <v>12</v>
      </c>
      <c r="D35" s="103" t="s">
        <v>242</v>
      </c>
      <c r="E35" s="90" t="s">
        <v>33</v>
      </c>
      <c r="F35" s="104">
        <v>2000</v>
      </c>
      <c r="G35" s="104">
        <v>0</v>
      </c>
      <c r="H35" s="104">
        <v>0</v>
      </c>
      <c r="I35" s="104">
        <v>0</v>
      </c>
      <c r="J35" s="104">
        <v>0</v>
      </c>
      <c r="K35" s="84">
        <f t="shared" ref="K35:O38" si="16">F35/1.19</f>
        <v>1680.6722689075632</v>
      </c>
      <c r="L35" s="84">
        <f t="shared" si="16"/>
        <v>0</v>
      </c>
      <c r="M35" s="84">
        <f t="shared" si="16"/>
        <v>0</v>
      </c>
      <c r="N35" s="84">
        <f t="shared" si="16"/>
        <v>0</v>
      </c>
      <c r="O35" s="84">
        <f t="shared" si="16"/>
        <v>0</v>
      </c>
      <c r="P35" s="84">
        <f t="shared" si="12"/>
        <v>1680.6722689075632</v>
      </c>
      <c r="Q35" s="105" t="s">
        <v>113</v>
      </c>
      <c r="R35" s="93" t="s">
        <v>265</v>
      </c>
      <c r="S35" s="94" t="s">
        <v>266</v>
      </c>
      <c r="U35" s="7"/>
    </row>
    <row r="36" spans="1:21" ht="174" customHeight="1" thickBot="1" x14ac:dyDescent="0.25">
      <c r="A36" s="72">
        <v>19</v>
      </c>
      <c r="B36" s="49" t="s">
        <v>32</v>
      </c>
      <c r="C36" s="73">
        <v>13</v>
      </c>
      <c r="D36" s="106" t="s">
        <v>154</v>
      </c>
      <c r="E36" s="90" t="s">
        <v>165</v>
      </c>
      <c r="F36" s="65">
        <v>0</v>
      </c>
      <c r="G36" s="65">
        <v>0</v>
      </c>
      <c r="H36" s="65">
        <v>72800</v>
      </c>
      <c r="I36" s="65">
        <v>0</v>
      </c>
      <c r="J36" s="65">
        <v>0</v>
      </c>
      <c r="K36" s="84">
        <f t="shared" si="16"/>
        <v>0</v>
      </c>
      <c r="L36" s="84">
        <f t="shared" si="16"/>
        <v>0</v>
      </c>
      <c r="M36" s="84">
        <f t="shared" si="16"/>
        <v>61176.470588235294</v>
      </c>
      <c r="N36" s="84">
        <f t="shared" si="16"/>
        <v>0</v>
      </c>
      <c r="O36" s="84">
        <f t="shared" si="16"/>
        <v>0</v>
      </c>
      <c r="P36" s="84">
        <f t="shared" si="12"/>
        <v>61176.470588235294</v>
      </c>
      <c r="Q36" s="105" t="s">
        <v>113</v>
      </c>
      <c r="R36" s="231" t="s">
        <v>263</v>
      </c>
      <c r="S36" s="230" t="s">
        <v>264</v>
      </c>
      <c r="U36" s="7"/>
    </row>
    <row r="37" spans="1:21" s="46" customFormat="1" ht="64.5" customHeight="1" thickBot="1" x14ac:dyDescent="0.25">
      <c r="A37" s="72">
        <v>20</v>
      </c>
      <c r="B37" s="245" t="s">
        <v>32</v>
      </c>
      <c r="C37" s="73">
        <v>14</v>
      </c>
      <c r="D37" s="246" t="s">
        <v>258</v>
      </c>
      <c r="E37" s="239" t="s">
        <v>36</v>
      </c>
      <c r="F37" s="238">
        <v>2000</v>
      </c>
      <c r="G37" s="238">
        <v>0</v>
      </c>
      <c r="H37" s="238">
        <v>500</v>
      </c>
      <c r="I37" s="238">
        <v>0</v>
      </c>
      <c r="J37" s="238">
        <v>0</v>
      </c>
      <c r="K37" s="233">
        <f t="shared" si="16"/>
        <v>1680.6722689075632</v>
      </c>
      <c r="L37" s="233">
        <f t="shared" si="16"/>
        <v>0</v>
      </c>
      <c r="M37" s="233">
        <f t="shared" si="16"/>
        <v>420.1680672268908</v>
      </c>
      <c r="N37" s="233">
        <f t="shared" si="16"/>
        <v>0</v>
      </c>
      <c r="O37" s="233">
        <f t="shared" si="16"/>
        <v>0</v>
      </c>
      <c r="P37" s="233">
        <f t="shared" si="12"/>
        <v>2100.840336134454</v>
      </c>
      <c r="Q37" s="105" t="s">
        <v>113</v>
      </c>
      <c r="R37" s="236" t="s">
        <v>263</v>
      </c>
      <c r="S37" s="235" t="s">
        <v>264</v>
      </c>
      <c r="U37" s="7"/>
    </row>
    <row r="38" spans="1:21" s="46" customFormat="1" ht="78" customHeight="1" thickBot="1" x14ac:dyDescent="0.25">
      <c r="A38" s="72">
        <v>21</v>
      </c>
      <c r="B38" s="245" t="s">
        <v>32</v>
      </c>
      <c r="C38" s="73">
        <v>15</v>
      </c>
      <c r="D38" s="246" t="s">
        <v>259</v>
      </c>
      <c r="E38" s="239" t="s">
        <v>162</v>
      </c>
      <c r="F38" s="238">
        <v>14000</v>
      </c>
      <c r="G38" s="238">
        <v>0</v>
      </c>
      <c r="H38" s="238">
        <v>3700</v>
      </c>
      <c r="I38" s="238">
        <v>1000</v>
      </c>
      <c r="J38" s="238">
        <v>0</v>
      </c>
      <c r="K38" s="233">
        <f t="shared" si="16"/>
        <v>11764.705882352942</v>
      </c>
      <c r="L38" s="233">
        <f t="shared" ref="L38" si="17">G38/1.19</f>
        <v>0</v>
      </c>
      <c r="M38" s="233">
        <f t="shared" ref="M38" si="18">H38/1.19</f>
        <v>3109.2436974789916</v>
      </c>
      <c r="N38" s="233">
        <f t="shared" ref="N38" si="19">I38/1.19</f>
        <v>840.3361344537816</v>
      </c>
      <c r="O38" s="233">
        <f t="shared" ref="O38" si="20">J38/1.19</f>
        <v>0</v>
      </c>
      <c r="P38" s="233">
        <f t="shared" si="12"/>
        <v>15714.285714285714</v>
      </c>
      <c r="Q38" s="105" t="s">
        <v>113</v>
      </c>
      <c r="R38" s="236" t="s">
        <v>262</v>
      </c>
      <c r="S38" s="235" t="s">
        <v>261</v>
      </c>
      <c r="U38" s="7"/>
    </row>
    <row r="39" spans="1:21" ht="27" customHeight="1" thickBot="1" x14ac:dyDescent="0.25">
      <c r="A39" s="39">
        <v>22</v>
      </c>
      <c r="B39" s="107"/>
      <c r="C39" s="39"/>
      <c r="D39" s="70" t="s">
        <v>189</v>
      </c>
      <c r="E39" s="90"/>
      <c r="F39" s="65">
        <f>F35+F36+F37+F38</f>
        <v>18000</v>
      </c>
      <c r="G39" s="238">
        <f t="shared" ref="G39:M39" si="21">G35+G36+G37+G38</f>
        <v>0</v>
      </c>
      <c r="H39" s="238">
        <f t="shared" si="21"/>
        <v>77000</v>
      </c>
      <c r="I39" s="238">
        <f t="shared" si="21"/>
        <v>1000</v>
      </c>
      <c r="J39" s="238">
        <f t="shared" si="21"/>
        <v>0</v>
      </c>
      <c r="K39" s="233">
        <f t="shared" si="21"/>
        <v>15126.050420168069</v>
      </c>
      <c r="L39" s="238">
        <f t="shared" si="21"/>
        <v>0</v>
      </c>
      <c r="M39" s="233">
        <f t="shared" si="21"/>
        <v>64705.882352941175</v>
      </c>
      <c r="N39" s="233">
        <f t="shared" ref="N39" si="22">N35+N36+N37+N38</f>
        <v>840.3361344537816</v>
      </c>
      <c r="O39" s="233">
        <f t="shared" ref="O39" si="23">O35+O36+O37+O38</f>
        <v>0</v>
      </c>
      <c r="P39" s="233">
        <f t="shared" si="12"/>
        <v>80672.268907563033</v>
      </c>
      <c r="Q39" s="97"/>
      <c r="R39" s="108"/>
      <c r="S39" s="109"/>
      <c r="U39" s="7"/>
    </row>
    <row r="40" spans="1:21" ht="25.5" customHeight="1" thickBot="1" x14ac:dyDescent="0.25">
      <c r="A40" s="39">
        <v>23</v>
      </c>
      <c r="B40" s="90"/>
      <c r="C40" s="39"/>
      <c r="D40" s="49" t="s">
        <v>14</v>
      </c>
      <c r="E40" s="90"/>
      <c r="F40" s="65"/>
      <c r="G40" s="41"/>
      <c r="H40" s="41"/>
      <c r="I40" s="41"/>
      <c r="J40" s="41"/>
      <c r="K40" s="84"/>
      <c r="L40" s="84"/>
      <c r="M40" s="84"/>
      <c r="N40" s="84"/>
      <c r="O40" s="84"/>
      <c r="P40" s="84"/>
      <c r="Q40" s="97"/>
      <c r="R40" s="101"/>
      <c r="S40" s="102"/>
    </row>
    <row r="41" spans="1:21" ht="118.5" customHeight="1" thickBot="1" x14ac:dyDescent="0.25">
      <c r="A41" s="241">
        <v>24</v>
      </c>
      <c r="B41" s="90" t="s">
        <v>34</v>
      </c>
      <c r="C41" s="39">
        <v>16</v>
      </c>
      <c r="D41" s="110" t="s">
        <v>311</v>
      </c>
      <c r="E41" s="111" t="s">
        <v>102</v>
      </c>
      <c r="F41" s="40">
        <v>9000</v>
      </c>
      <c r="G41" s="65">
        <v>8300</v>
      </c>
      <c r="H41" s="65">
        <v>27600</v>
      </c>
      <c r="I41" s="65">
        <v>2000</v>
      </c>
      <c r="J41" s="65">
        <v>500</v>
      </c>
      <c r="K41" s="84">
        <f t="shared" ref="K41:O43" si="24">F41/1.19</f>
        <v>7563.0252100840344</v>
      </c>
      <c r="L41" s="84">
        <f t="shared" si="24"/>
        <v>6974.7899159663866</v>
      </c>
      <c r="M41" s="84">
        <f t="shared" si="24"/>
        <v>23193.277310924372</v>
      </c>
      <c r="N41" s="84">
        <f t="shared" si="24"/>
        <v>1680.6722689075632</v>
      </c>
      <c r="O41" s="84">
        <f t="shared" si="24"/>
        <v>420.1680672268908</v>
      </c>
      <c r="P41" s="84">
        <f>K41+L41+M41+N41+O41</f>
        <v>39831.932773109249</v>
      </c>
      <c r="Q41" s="92" t="s">
        <v>113</v>
      </c>
      <c r="R41" s="96" t="s">
        <v>263</v>
      </c>
      <c r="S41" s="100" t="s">
        <v>290</v>
      </c>
    </row>
    <row r="42" spans="1:21" ht="129" customHeight="1" thickBot="1" x14ac:dyDescent="0.25">
      <c r="A42" s="241">
        <v>25</v>
      </c>
      <c r="B42" s="90" t="s">
        <v>34</v>
      </c>
      <c r="C42" s="39">
        <v>17</v>
      </c>
      <c r="D42" s="112" t="s">
        <v>308</v>
      </c>
      <c r="E42" s="90" t="s">
        <v>35</v>
      </c>
      <c r="F42" s="65">
        <v>30000</v>
      </c>
      <c r="G42" s="65">
        <v>1700</v>
      </c>
      <c r="H42" s="65">
        <v>2400</v>
      </c>
      <c r="I42" s="65">
        <v>1000</v>
      </c>
      <c r="J42" s="65">
        <v>500</v>
      </c>
      <c r="K42" s="84">
        <f t="shared" si="24"/>
        <v>25210.084033613446</v>
      </c>
      <c r="L42" s="84">
        <f t="shared" si="24"/>
        <v>1428.5714285714287</v>
      </c>
      <c r="M42" s="84">
        <f t="shared" si="24"/>
        <v>2016.8067226890757</v>
      </c>
      <c r="N42" s="84">
        <f t="shared" si="24"/>
        <v>840.3361344537816</v>
      </c>
      <c r="O42" s="84">
        <f t="shared" si="24"/>
        <v>420.1680672268908</v>
      </c>
      <c r="P42" s="84">
        <f>K42+L42+M42+N42+O42</f>
        <v>29915.966386554621</v>
      </c>
      <c r="Q42" s="92" t="s">
        <v>113</v>
      </c>
      <c r="R42" s="96" t="s">
        <v>263</v>
      </c>
      <c r="S42" s="100" t="s">
        <v>264</v>
      </c>
    </row>
    <row r="43" spans="1:21" s="46" customFormat="1" ht="97.5" customHeight="1" thickBot="1" x14ac:dyDescent="0.25">
      <c r="A43" s="357">
        <v>26</v>
      </c>
      <c r="B43" s="358" t="s">
        <v>34</v>
      </c>
      <c r="C43" s="357">
        <v>17.100000000000001</v>
      </c>
      <c r="D43" s="112" t="s">
        <v>366</v>
      </c>
      <c r="E43" s="358" t="s">
        <v>364</v>
      </c>
      <c r="F43" s="359">
        <v>0</v>
      </c>
      <c r="G43" s="359">
        <v>1005</v>
      </c>
      <c r="H43" s="359">
        <v>1588</v>
      </c>
      <c r="I43" s="359">
        <v>0</v>
      </c>
      <c r="J43" s="359">
        <v>0</v>
      </c>
      <c r="K43" s="354">
        <f>F43/1.19</f>
        <v>0</v>
      </c>
      <c r="L43" s="354">
        <f t="shared" si="24"/>
        <v>844.53781512605042</v>
      </c>
      <c r="M43" s="354">
        <f t="shared" si="24"/>
        <v>1334.453781512605</v>
      </c>
      <c r="N43" s="354">
        <f t="shared" si="24"/>
        <v>0</v>
      </c>
      <c r="O43" s="354">
        <f t="shared" si="24"/>
        <v>0</v>
      </c>
      <c r="P43" s="354">
        <f>K43+L43+M43+N43+O43</f>
        <v>2178.9915966386552</v>
      </c>
      <c r="Q43" s="353" t="s">
        <v>371</v>
      </c>
      <c r="R43" s="355" t="s">
        <v>353</v>
      </c>
      <c r="S43" s="356" t="s">
        <v>358</v>
      </c>
    </row>
    <row r="44" spans="1:21" ht="25.5" customHeight="1" thickBot="1" x14ac:dyDescent="0.25">
      <c r="A44" s="241">
        <v>27</v>
      </c>
      <c r="B44" s="90"/>
      <c r="C44" s="39"/>
      <c r="D44" s="49" t="s">
        <v>86</v>
      </c>
      <c r="E44" s="90"/>
      <c r="F44" s="40">
        <f>SUM(F41:F43)</f>
        <v>39000</v>
      </c>
      <c r="G44" s="40">
        <f>SUM(G41:G43)</f>
        <v>11005</v>
      </c>
      <c r="H44" s="40">
        <f>SUM(H41:H43)</f>
        <v>31588</v>
      </c>
      <c r="I44" s="40">
        <f>SUM(I41:I43)</f>
        <v>3000</v>
      </c>
      <c r="J44" s="354">
        <f>SUM(J41:J43)</f>
        <v>1000</v>
      </c>
      <c r="K44" s="354">
        <f t="shared" ref="K44:P44" si="25">SUM(K41:K43)</f>
        <v>32773.10924369748</v>
      </c>
      <c r="L44" s="354">
        <f t="shared" si="25"/>
        <v>9247.8991596638662</v>
      </c>
      <c r="M44" s="354">
        <f t="shared" si="25"/>
        <v>26544.537815126052</v>
      </c>
      <c r="N44" s="354">
        <f t="shared" si="25"/>
        <v>2521.0084033613448</v>
      </c>
      <c r="O44" s="354">
        <f t="shared" si="25"/>
        <v>840.3361344537816</v>
      </c>
      <c r="P44" s="354">
        <f t="shared" si="25"/>
        <v>71926.890756302528</v>
      </c>
      <c r="Q44" s="97"/>
      <c r="R44" s="96"/>
      <c r="S44" s="100"/>
    </row>
    <row r="45" spans="1:21" ht="336" customHeight="1" thickBot="1" x14ac:dyDescent="0.25">
      <c r="A45" s="39">
        <v>28</v>
      </c>
      <c r="B45" s="90" t="s">
        <v>34</v>
      </c>
      <c r="C45" s="50">
        <v>18</v>
      </c>
      <c r="D45" s="113" t="s">
        <v>168</v>
      </c>
      <c r="E45" s="90" t="s">
        <v>107</v>
      </c>
      <c r="F45" s="40">
        <v>5000</v>
      </c>
      <c r="G45" s="65">
        <v>2600</v>
      </c>
      <c r="H45" s="65">
        <v>1200</v>
      </c>
      <c r="I45" s="65">
        <v>500</v>
      </c>
      <c r="J45" s="65">
        <v>500</v>
      </c>
      <c r="K45" s="84">
        <f t="shared" ref="K45:O50" si="26">F45/1.19</f>
        <v>4201.680672268908</v>
      </c>
      <c r="L45" s="84">
        <f t="shared" si="26"/>
        <v>2184.8739495798322</v>
      </c>
      <c r="M45" s="84">
        <f t="shared" si="26"/>
        <v>1008.4033613445379</v>
      </c>
      <c r="N45" s="84">
        <f t="shared" si="26"/>
        <v>420.1680672268908</v>
      </c>
      <c r="O45" s="84">
        <f t="shared" si="26"/>
        <v>420.1680672268908</v>
      </c>
      <c r="P45" s="84">
        <f t="shared" ref="P45:P51" si="27">K45+L45+M45+N45+O45</f>
        <v>8235.2941176470595</v>
      </c>
      <c r="Q45" s="92" t="s">
        <v>113</v>
      </c>
      <c r="R45" s="96" t="s">
        <v>262</v>
      </c>
      <c r="S45" s="100" t="s">
        <v>272</v>
      </c>
    </row>
    <row r="46" spans="1:21" ht="62.25" customHeight="1" thickBot="1" x14ac:dyDescent="0.3">
      <c r="A46" s="39">
        <v>29</v>
      </c>
      <c r="B46" s="63" t="s">
        <v>34</v>
      </c>
      <c r="C46" s="50" t="s">
        <v>214</v>
      </c>
      <c r="D46" s="114" t="s">
        <v>169</v>
      </c>
      <c r="E46" s="90" t="s">
        <v>103</v>
      </c>
      <c r="F46" s="65">
        <v>1500</v>
      </c>
      <c r="G46" s="65">
        <v>0</v>
      </c>
      <c r="H46" s="65">
        <v>0</v>
      </c>
      <c r="I46" s="65">
        <v>0</v>
      </c>
      <c r="J46" s="65">
        <v>0</v>
      </c>
      <c r="K46" s="84">
        <f t="shared" si="26"/>
        <v>1260.5042016806724</v>
      </c>
      <c r="L46" s="84">
        <f t="shared" si="26"/>
        <v>0</v>
      </c>
      <c r="M46" s="84">
        <f t="shared" si="26"/>
        <v>0</v>
      </c>
      <c r="N46" s="84">
        <f t="shared" si="26"/>
        <v>0</v>
      </c>
      <c r="O46" s="84">
        <f t="shared" si="26"/>
        <v>0</v>
      </c>
      <c r="P46" s="84">
        <f t="shared" si="27"/>
        <v>1260.5042016806724</v>
      </c>
      <c r="Q46" s="92" t="s">
        <v>113</v>
      </c>
      <c r="R46" s="96" t="s">
        <v>276</v>
      </c>
      <c r="S46" s="100" t="s">
        <v>267</v>
      </c>
      <c r="T46" s="45"/>
    </row>
    <row r="47" spans="1:21" ht="207" customHeight="1" thickBot="1" x14ac:dyDescent="0.3">
      <c r="A47" s="39">
        <v>30</v>
      </c>
      <c r="B47" s="90" t="s">
        <v>34</v>
      </c>
      <c r="C47" s="50" t="s">
        <v>215</v>
      </c>
      <c r="D47" s="114" t="s">
        <v>194</v>
      </c>
      <c r="E47" s="90" t="s">
        <v>106</v>
      </c>
      <c r="F47" s="65">
        <v>6050</v>
      </c>
      <c r="G47" s="40">
        <v>0</v>
      </c>
      <c r="H47" s="65">
        <v>3500</v>
      </c>
      <c r="I47" s="65">
        <v>0</v>
      </c>
      <c r="J47" s="65">
        <v>950</v>
      </c>
      <c r="K47" s="84">
        <f t="shared" si="26"/>
        <v>5084.0336134453783</v>
      </c>
      <c r="L47" s="84">
        <f t="shared" si="26"/>
        <v>0</v>
      </c>
      <c r="M47" s="84">
        <f t="shared" si="26"/>
        <v>2941.1764705882356</v>
      </c>
      <c r="N47" s="84">
        <f t="shared" si="26"/>
        <v>0</v>
      </c>
      <c r="O47" s="84">
        <f t="shared" si="26"/>
        <v>798.31932773109247</v>
      </c>
      <c r="P47" s="84">
        <f t="shared" si="27"/>
        <v>8823.5294117647063</v>
      </c>
      <c r="Q47" s="92" t="s">
        <v>113</v>
      </c>
      <c r="R47" s="96" t="s">
        <v>278</v>
      </c>
      <c r="S47" s="100" t="s">
        <v>290</v>
      </c>
    </row>
    <row r="48" spans="1:21" ht="63" customHeight="1" thickBot="1" x14ac:dyDescent="0.25">
      <c r="A48" s="39">
        <v>31</v>
      </c>
      <c r="B48" s="90" t="s">
        <v>34</v>
      </c>
      <c r="C48" s="50" t="s">
        <v>216</v>
      </c>
      <c r="D48" s="112" t="s">
        <v>134</v>
      </c>
      <c r="E48" s="90" t="s">
        <v>37</v>
      </c>
      <c r="F48" s="65">
        <v>2000</v>
      </c>
      <c r="G48" s="65">
        <v>150</v>
      </c>
      <c r="H48" s="65">
        <v>300</v>
      </c>
      <c r="I48" s="65">
        <v>50</v>
      </c>
      <c r="J48" s="65">
        <v>50</v>
      </c>
      <c r="K48" s="84">
        <f t="shared" si="26"/>
        <v>1680.6722689075632</v>
      </c>
      <c r="L48" s="84">
        <f t="shared" si="26"/>
        <v>126.05042016806723</v>
      </c>
      <c r="M48" s="84">
        <f t="shared" si="26"/>
        <v>252.10084033613447</v>
      </c>
      <c r="N48" s="84">
        <f t="shared" si="26"/>
        <v>42.016806722689076</v>
      </c>
      <c r="O48" s="84">
        <f t="shared" si="26"/>
        <v>42.016806722689076</v>
      </c>
      <c r="P48" s="84">
        <f t="shared" si="27"/>
        <v>2142.8571428571431</v>
      </c>
      <c r="Q48" s="92" t="s">
        <v>113</v>
      </c>
      <c r="R48" s="96" t="s">
        <v>269</v>
      </c>
      <c r="S48" s="96" t="s">
        <v>269</v>
      </c>
    </row>
    <row r="49" spans="1:20" ht="161.25" customHeight="1" thickBot="1" x14ac:dyDescent="0.25">
      <c r="A49" s="39">
        <v>32</v>
      </c>
      <c r="B49" s="90" t="s">
        <v>34</v>
      </c>
      <c r="C49" s="50" t="s">
        <v>217</v>
      </c>
      <c r="D49" s="112" t="s">
        <v>195</v>
      </c>
      <c r="E49" s="90" t="s">
        <v>39</v>
      </c>
      <c r="F49" s="65">
        <v>72900</v>
      </c>
      <c r="G49" s="65">
        <v>2000</v>
      </c>
      <c r="H49" s="65">
        <v>6400</v>
      </c>
      <c r="I49" s="65">
        <v>700</v>
      </c>
      <c r="J49" s="65">
        <v>900</v>
      </c>
      <c r="K49" s="84">
        <f t="shared" si="26"/>
        <v>61260.504201680676</v>
      </c>
      <c r="L49" s="84">
        <f t="shared" si="26"/>
        <v>1680.6722689075632</v>
      </c>
      <c r="M49" s="84">
        <f t="shared" si="26"/>
        <v>5378.1512605042017</v>
      </c>
      <c r="N49" s="84">
        <f t="shared" si="26"/>
        <v>588.23529411764707</v>
      </c>
      <c r="O49" s="84">
        <f t="shared" si="26"/>
        <v>756.30252100840335</v>
      </c>
      <c r="P49" s="84">
        <f t="shared" si="27"/>
        <v>69663.865546218498</v>
      </c>
      <c r="Q49" s="92" t="s">
        <v>113</v>
      </c>
      <c r="R49" s="96" t="s">
        <v>273</v>
      </c>
      <c r="S49" s="96" t="s">
        <v>263</v>
      </c>
      <c r="T49" s="45"/>
    </row>
    <row r="50" spans="1:20" ht="171" customHeight="1" thickBot="1" x14ac:dyDescent="0.25">
      <c r="A50" s="39">
        <v>33</v>
      </c>
      <c r="B50" s="90" t="s">
        <v>34</v>
      </c>
      <c r="C50" s="50" t="s">
        <v>218</v>
      </c>
      <c r="D50" s="115" t="s">
        <v>170</v>
      </c>
      <c r="E50" s="116" t="s">
        <v>40</v>
      </c>
      <c r="F50" s="65">
        <v>8000</v>
      </c>
      <c r="G50" s="65">
        <v>500</v>
      </c>
      <c r="H50" s="65">
        <v>1300</v>
      </c>
      <c r="I50" s="65">
        <v>200</v>
      </c>
      <c r="J50" s="65">
        <v>500</v>
      </c>
      <c r="K50" s="84">
        <f t="shared" si="26"/>
        <v>6722.6890756302528</v>
      </c>
      <c r="L50" s="84">
        <f t="shared" si="26"/>
        <v>420.1680672268908</v>
      </c>
      <c r="M50" s="84">
        <f t="shared" si="26"/>
        <v>1092.4369747899161</v>
      </c>
      <c r="N50" s="84">
        <f t="shared" si="26"/>
        <v>168.0672268907563</v>
      </c>
      <c r="O50" s="84">
        <f t="shared" si="26"/>
        <v>420.1680672268908</v>
      </c>
      <c r="P50" s="84">
        <f t="shared" si="27"/>
        <v>8823.5294117647063</v>
      </c>
      <c r="Q50" s="92" t="s">
        <v>113</v>
      </c>
      <c r="R50" s="96" t="s">
        <v>273</v>
      </c>
      <c r="S50" s="96" t="s">
        <v>261</v>
      </c>
    </row>
    <row r="51" spans="1:20" s="46" customFormat="1" ht="314.25" customHeight="1" thickBot="1" x14ac:dyDescent="0.25">
      <c r="A51" s="39">
        <v>34</v>
      </c>
      <c r="B51" s="90" t="s">
        <v>34</v>
      </c>
      <c r="C51" s="50" t="s">
        <v>219</v>
      </c>
      <c r="D51" s="117" t="s">
        <v>180</v>
      </c>
      <c r="E51" s="118" t="s">
        <v>38</v>
      </c>
      <c r="F51" s="65">
        <v>72700</v>
      </c>
      <c r="G51" s="65">
        <v>2600</v>
      </c>
      <c r="H51" s="65">
        <v>10200</v>
      </c>
      <c r="I51" s="65">
        <v>1750</v>
      </c>
      <c r="J51" s="65">
        <v>1750</v>
      </c>
      <c r="K51" s="84">
        <f t="shared" ref="K51:M52" si="28">F51/1.19</f>
        <v>61092.436974789918</v>
      </c>
      <c r="L51" s="84">
        <f t="shared" si="28"/>
        <v>2184.8739495798322</v>
      </c>
      <c r="M51" s="84">
        <f t="shared" si="28"/>
        <v>8571.4285714285725</v>
      </c>
      <c r="N51" s="84">
        <f t="shared" ref="N51:O51" si="29">I51/1.19</f>
        <v>1470.5882352941178</v>
      </c>
      <c r="O51" s="84">
        <f t="shared" si="29"/>
        <v>1470.5882352941178</v>
      </c>
      <c r="P51" s="84">
        <f t="shared" si="27"/>
        <v>74789.915966386543</v>
      </c>
      <c r="Q51" s="92" t="s">
        <v>113</v>
      </c>
      <c r="R51" s="100" t="s">
        <v>261</v>
      </c>
      <c r="S51" s="100" t="s">
        <v>261</v>
      </c>
    </row>
    <row r="52" spans="1:20" ht="197.25" customHeight="1" thickBot="1" x14ac:dyDescent="0.25">
      <c r="A52" s="39">
        <v>36</v>
      </c>
      <c r="B52" s="90" t="s">
        <v>34</v>
      </c>
      <c r="C52" s="50" t="s">
        <v>198</v>
      </c>
      <c r="D52" s="115" t="s">
        <v>171</v>
      </c>
      <c r="E52" s="116" t="s">
        <v>41</v>
      </c>
      <c r="F52" s="65">
        <v>8950</v>
      </c>
      <c r="G52" s="65">
        <v>1750</v>
      </c>
      <c r="H52" s="65">
        <v>9000</v>
      </c>
      <c r="I52" s="65">
        <v>400</v>
      </c>
      <c r="J52" s="65">
        <v>900</v>
      </c>
      <c r="K52" s="84">
        <f t="shared" si="28"/>
        <v>7521.0084033613448</v>
      </c>
      <c r="L52" s="84">
        <f t="shared" si="28"/>
        <v>1470.5882352941178</v>
      </c>
      <c r="M52" s="84">
        <f t="shared" si="28"/>
        <v>7563.0252100840344</v>
      </c>
      <c r="N52" s="84">
        <f>I52/1.19</f>
        <v>336.1344537815126</v>
      </c>
      <c r="O52" s="84">
        <f>J52/1.19</f>
        <v>756.30252100840335</v>
      </c>
      <c r="P52" s="84">
        <f>K52+L52+M52+N52+O52</f>
        <v>17647.058823529413</v>
      </c>
      <c r="Q52" s="92" t="s">
        <v>113</v>
      </c>
      <c r="R52" s="96" t="s">
        <v>274</v>
      </c>
      <c r="S52" s="100" t="s">
        <v>261</v>
      </c>
    </row>
    <row r="53" spans="1:20" ht="61.5" customHeight="1" thickBot="1" x14ac:dyDescent="0.25">
      <c r="A53" s="39">
        <v>36</v>
      </c>
      <c r="B53" s="90" t="s">
        <v>34</v>
      </c>
      <c r="C53" s="50" t="s">
        <v>199</v>
      </c>
      <c r="D53" s="119" t="s">
        <v>172</v>
      </c>
      <c r="E53" s="90" t="s">
        <v>42</v>
      </c>
      <c r="F53" s="65">
        <v>26000</v>
      </c>
      <c r="G53" s="65">
        <v>0</v>
      </c>
      <c r="H53" s="65">
        <v>0</v>
      </c>
      <c r="I53" s="65">
        <v>0</v>
      </c>
      <c r="J53" s="65">
        <v>0</v>
      </c>
      <c r="K53" s="120">
        <f>F53</f>
        <v>26000</v>
      </c>
      <c r="L53" s="84">
        <f>G53</f>
        <v>0</v>
      </c>
      <c r="M53" s="84">
        <f>H53</f>
        <v>0</v>
      </c>
      <c r="N53" s="84">
        <f>I53</f>
        <v>0</v>
      </c>
      <c r="O53" s="84">
        <f>J53</f>
        <v>0</v>
      </c>
      <c r="P53" s="84">
        <f>K53+L53+M53+N53+O53</f>
        <v>26000</v>
      </c>
      <c r="Q53" s="92" t="s">
        <v>113</v>
      </c>
      <c r="R53" s="100" t="s">
        <v>262</v>
      </c>
      <c r="S53" s="100" t="s">
        <v>263</v>
      </c>
    </row>
    <row r="54" spans="1:20" ht="163.5" customHeight="1" thickBot="1" x14ac:dyDescent="0.25">
      <c r="A54" s="39">
        <v>37</v>
      </c>
      <c r="B54" s="90" t="s">
        <v>34</v>
      </c>
      <c r="C54" s="50" t="s">
        <v>200</v>
      </c>
      <c r="D54" s="112" t="s">
        <v>173</v>
      </c>
      <c r="E54" s="90" t="s">
        <v>43</v>
      </c>
      <c r="F54" s="65">
        <v>15000</v>
      </c>
      <c r="G54" s="65">
        <v>0</v>
      </c>
      <c r="H54" s="65">
        <v>0</v>
      </c>
      <c r="I54" s="65">
        <v>0</v>
      </c>
      <c r="J54" s="65">
        <v>0</v>
      </c>
      <c r="K54" s="84">
        <f t="shared" ref="K54:K69" si="30">F54/1.19</f>
        <v>12605.042016806723</v>
      </c>
      <c r="L54" s="84">
        <f t="shared" ref="L54:L69" si="31">G54/1.19</f>
        <v>0</v>
      </c>
      <c r="M54" s="84">
        <f t="shared" ref="M54:M69" si="32">H54/1.19</f>
        <v>0</v>
      </c>
      <c r="N54" s="84">
        <f t="shared" ref="N54:N69" si="33">I54/1.19</f>
        <v>0</v>
      </c>
      <c r="O54" s="84">
        <f t="shared" ref="O54:O69" si="34">J54/1.19</f>
        <v>0</v>
      </c>
      <c r="P54" s="84">
        <f t="shared" ref="P54:P69" si="35">K54+L54+M54+N54+O54</f>
        <v>12605.042016806723</v>
      </c>
      <c r="Q54" s="92" t="s">
        <v>113</v>
      </c>
      <c r="R54" s="96" t="s">
        <v>275</v>
      </c>
      <c r="S54" s="96" t="s">
        <v>263</v>
      </c>
    </row>
    <row r="55" spans="1:20" ht="79.5" customHeight="1" thickBot="1" x14ac:dyDescent="0.25">
      <c r="A55" s="39">
        <v>38</v>
      </c>
      <c r="B55" s="90" t="s">
        <v>34</v>
      </c>
      <c r="C55" s="50" t="s">
        <v>201</v>
      </c>
      <c r="D55" s="112" t="s">
        <v>87</v>
      </c>
      <c r="E55" s="90" t="s">
        <v>44</v>
      </c>
      <c r="F55" s="65">
        <v>3000</v>
      </c>
      <c r="G55" s="65">
        <v>0</v>
      </c>
      <c r="H55" s="65">
        <v>13100</v>
      </c>
      <c r="I55" s="65">
        <v>0</v>
      </c>
      <c r="J55" s="65">
        <v>0</v>
      </c>
      <c r="K55" s="84">
        <f t="shared" si="30"/>
        <v>2521.0084033613448</v>
      </c>
      <c r="L55" s="84">
        <f t="shared" si="31"/>
        <v>0</v>
      </c>
      <c r="M55" s="84">
        <f t="shared" si="32"/>
        <v>11008.403361344539</v>
      </c>
      <c r="N55" s="84">
        <f t="shared" si="33"/>
        <v>0</v>
      </c>
      <c r="O55" s="84">
        <f t="shared" si="34"/>
        <v>0</v>
      </c>
      <c r="P55" s="84">
        <f t="shared" si="35"/>
        <v>13529.411764705885</v>
      </c>
      <c r="Q55" s="92" t="s">
        <v>113</v>
      </c>
      <c r="R55" s="96" t="s">
        <v>262</v>
      </c>
      <c r="S55" s="100" t="s">
        <v>261</v>
      </c>
    </row>
    <row r="56" spans="1:20" ht="173.25" customHeight="1" thickBot="1" x14ac:dyDescent="0.25">
      <c r="A56" s="39">
        <v>39</v>
      </c>
      <c r="B56" s="90" t="s">
        <v>34</v>
      </c>
      <c r="C56" s="50" t="s">
        <v>202</v>
      </c>
      <c r="D56" s="112" t="s">
        <v>174</v>
      </c>
      <c r="E56" s="90" t="s">
        <v>135</v>
      </c>
      <c r="F56" s="65">
        <v>17600</v>
      </c>
      <c r="G56" s="65">
        <v>0</v>
      </c>
      <c r="H56" s="65">
        <v>12700</v>
      </c>
      <c r="I56" s="65">
        <v>0</v>
      </c>
      <c r="J56" s="65">
        <v>1800</v>
      </c>
      <c r="K56" s="84">
        <f t="shared" si="30"/>
        <v>14789.915966386556</v>
      </c>
      <c r="L56" s="84">
        <f t="shared" si="31"/>
        <v>0</v>
      </c>
      <c r="M56" s="84">
        <f t="shared" si="32"/>
        <v>10672.268907563026</v>
      </c>
      <c r="N56" s="84">
        <f t="shared" si="33"/>
        <v>0</v>
      </c>
      <c r="O56" s="84">
        <f t="shared" si="34"/>
        <v>1512.6050420168067</v>
      </c>
      <c r="P56" s="84">
        <f t="shared" si="35"/>
        <v>26974.78991596639</v>
      </c>
      <c r="Q56" s="92" t="s">
        <v>113</v>
      </c>
      <c r="R56" s="96" t="s">
        <v>262</v>
      </c>
      <c r="S56" s="100" t="s">
        <v>261</v>
      </c>
    </row>
    <row r="57" spans="1:20" ht="31.5" customHeight="1" thickBot="1" x14ac:dyDescent="0.3">
      <c r="A57" s="39">
        <v>40</v>
      </c>
      <c r="B57" s="90" t="s">
        <v>34</v>
      </c>
      <c r="C57" s="50" t="s">
        <v>203</v>
      </c>
      <c r="D57" s="112" t="s">
        <v>45</v>
      </c>
      <c r="E57" s="114" t="s">
        <v>46</v>
      </c>
      <c r="F57" s="65">
        <v>1100</v>
      </c>
      <c r="G57" s="65">
        <v>0</v>
      </c>
      <c r="H57" s="65">
        <v>850</v>
      </c>
      <c r="I57" s="65">
        <v>0</v>
      </c>
      <c r="J57" s="65">
        <v>50</v>
      </c>
      <c r="K57" s="84">
        <f t="shared" si="30"/>
        <v>924.36974789915973</v>
      </c>
      <c r="L57" s="84">
        <f t="shared" si="31"/>
        <v>0</v>
      </c>
      <c r="M57" s="84">
        <f t="shared" si="32"/>
        <v>714.28571428571433</v>
      </c>
      <c r="N57" s="84">
        <f t="shared" si="33"/>
        <v>0</v>
      </c>
      <c r="O57" s="84">
        <f t="shared" si="34"/>
        <v>42.016806722689076</v>
      </c>
      <c r="P57" s="84">
        <f t="shared" si="35"/>
        <v>1680.6722689075632</v>
      </c>
      <c r="Q57" s="92" t="s">
        <v>113</v>
      </c>
      <c r="R57" s="96" t="s">
        <v>262</v>
      </c>
      <c r="S57" s="100" t="s">
        <v>261</v>
      </c>
    </row>
    <row r="58" spans="1:20" ht="78.75" customHeight="1" thickBot="1" x14ac:dyDescent="0.25">
      <c r="A58" s="39">
        <v>41</v>
      </c>
      <c r="B58" s="90" t="s">
        <v>34</v>
      </c>
      <c r="C58" s="50" t="s">
        <v>204</v>
      </c>
      <c r="D58" s="112" t="s">
        <v>175</v>
      </c>
      <c r="E58" s="90" t="s">
        <v>47</v>
      </c>
      <c r="F58" s="65">
        <v>2000</v>
      </c>
      <c r="G58" s="65">
        <v>0</v>
      </c>
      <c r="H58" s="65">
        <v>4000</v>
      </c>
      <c r="I58" s="65">
        <v>0</v>
      </c>
      <c r="J58" s="65">
        <v>0</v>
      </c>
      <c r="K58" s="84">
        <f t="shared" si="30"/>
        <v>1680.6722689075632</v>
      </c>
      <c r="L58" s="84">
        <f t="shared" si="31"/>
        <v>0</v>
      </c>
      <c r="M58" s="84">
        <f t="shared" si="32"/>
        <v>3361.3445378151264</v>
      </c>
      <c r="N58" s="84">
        <f t="shared" si="33"/>
        <v>0</v>
      </c>
      <c r="O58" s="84">
        <f t="shared" si="34"/>
        <v>0</v>
      </c>
      <c r="P58" s="84">
        <f t="shared" si="35"/>
        <v>5042.0168067226896</v>
      </c>
      <c r="Q58" s="92" t="s">
        <v>113</v>
      </c>
      <c r="R58" s="96" t="s">
        <v>262</v>
      </c>
      <c r="S58" s="100" t="s">
        <v>261</v>
      </c>
    </row>
    <row r="59" spans="1:20" ht="64.5" customHeight="1" thickBot="1" x14ac:dyDescent="0.25">
      <c r="A59" s="345">
        <v>42</v>
      </c>
      <c r="B59" s="90" t="s">
        <v>34</v>
      </c>
      <c r="C59" s="50" t="s">
        <v>220</v>
      </c>
      <c r="D59" s="112" t="s">
        <v>88</v>
      </c>
      <c r="E59" s="90" t="s">
        <v>48</v>
      </c>
      <c r="F59" s="65">
        <v>500</v>
      </c>
      <c r="G59" s="65">
        <v>0</v>
      </c>
      <c r="H59" s="65">
        <v>0</v>
      </c>
      <c r="I59" s="65">
        <v>0</v>
      </c>
      <c r="J59" s="65">
        <v>0</v>
      </c>
      <c r="K59" s="84">
        <f t="shared" si="30"/>
        <v>420.1680672268908</v>
      </c>
      <c r="L59" s="84">
        <f t="shared" si="31"/>
        <v>0</v>
      </c>
      <c r="M59" s="84">
        <f t="shared" si="32"/>
        <v>0</v>
      </c>
      <c r="N59" s="84">
        <f t="shared" si="33"/>
        <v>0</v>
      </c>
      <c r="O59" s="84">
        <f t="shared" si="34"/>
        <v>0</v>
      </c>
      <c r="P59" s="84">
        <f t="shared" si="35"/>
        <v>420.1680672268908</v>
      </c>
      <c r="Q59" s="92" t="s">
        <v>113</v>
      </c>
      <c r="R59" s="96" t="s">
        <v>261</v>
      </c>
      <c r="S59" s="100" t="s">
        <v>261</v>
      </c>
    </row>
    <row r="60" spans="1:20" ht="31.5" customHeight="1" thickBot="1" x14ac:dyDescent="0.25">
      <c r="A60" s="345">
        <v>43</v>
      </c>
      <c r="B60" s="90" t="s">
        <v>34</v>
      </c>
      <c r="C60" s="50" t="s">
        <v>205</v>
      </c>
      <c r="D60" s="49" t="s">
        <v>89</v>
      </c>
      <c r="E60" s="90" t="s">
        <v>49</v>
      </c>
      <c r="F60" s="65">
        <v>2000</v>
      </c>
      <c r="G60" s="65">
        <v>300</v>
      </c>
      <c r="H60" s="65">
        <v>550</v>
      </c>
      <c r="I60" s="65">
        <v>100</v>
      </c>
      <c r="J60" s="65">
        <v>200</v>
      </c>
      <c r="K60" s="84">
        <f t="shared" si="30"/>
        <v>1680.6722689075632</v>
      </c>
      <c r="L60" s="84">
        <f t="shared" si="31"/>
        <v>252.10084033613447</v>
      </c>
      <c r="M60" s="84">
        <f t="shared" si="32"/>
        <v>462.18487394957987</v>
      </c>
      <c r="N60" s="84">
        <f t="shared" si="33"/>
        <v>84.033613445378151</v>
      </c>
      <c r="O60" s="84">
        <f t="shared" si="34"/>
        <v>168.0672268907563</v>
      </c>
      <c r="P60" s="84">
        <f t="shared" si="35"/>
        <v>2647.0588235294122</v>
      </c>
      <c r="Q60" s="92" t="s">
        <v>113</v>
      </c>
      <c r="R60" s="96" t="s">
        <v>275</v>
      </c>
      <c r="S60" s="231" t="s">
        <v>275</v>
      </c>
    </row>
    <row r="61" spans="1:20" ht="113.25" customHeight="1" thickBot="1" x14ac:dyDescent="0.25">
      <c r="A61" s="345">
        <v>44</v>
      </c>
      <c r="B61" s="90" t="s">
        <v>34</v>
      </c>
      <c r="C61" s="50" t="s">
        <v>206</v>
      </c>
      <c r="D61" s="112" t="s">
        <v>176</v>
      </c>
      <c r="E61" s="90" t="s">
        <v>90</v>
      </c>
      <c r="F61" s="65">
        <v>0</v>
      </c>
      <c r="G61" s="65">
        <v>400</v>
      </c>
      <c r="H61" s="65">
        <v>2400</v>
      </c>
      <c r="I61" s="65">
        <v>0</v>
      </c>
      <c r="J61" s="65">
        <v>0</v>
      </c>
      <c r="K61" s="84">
        <f t="shared" si="30"/>
        <v>0</v>
      </c>
      <c r="L61" s="84">
        <f t="shared" si="31"/>
        <v>336.1344537815126</v>
      </c>
      <c r="M61" s="84">
        <f t="shared" si="32"/>
        <v>2016.8067226890757</v>
      </c>
      <c r="N61" s="84">
        <f t="shared" si="33"/>
        <v>0</v>
      </c>
      <c r="O61" s="84">
        <f t="shared" si="34"/>
        <v>0</v>
      </c>
      <c r="P61" s="84">
        <f t="shared" si="35"/>
        <v>2352.9411764705883</v>
      </c>
      <c r="Q61" s="92" t="s">
        <v>113</v>
      </c>
      <c r="R61" s="93" t="s">
        <v>262</v>
      </c>
      <c r="S61" s="94" t="s">
        <v>267</v>
      </c>
    </row>
    <row r="62" spans="1:20" ht="46.5" customHeight="1" thickBot="1" x14ac:dyDescent="0.25">
      <c r="A62" s="345">
        <v>45</v>
      </c>
      <c r="B62" s="90" t="s">
        <v>34</v>
      </c>
      <c r="C62" s="50" t="s">
        <v>207</v>
      </c>
      <c r="D62" s="112" t="s">
        <v>92</v>
      </c>
      <c r="E62" s="90" t="s">
        <v>91</v>
      </c>
      <c r="F62" s="65">
        <v>0</v>
      </c>
      <c r="G62" s="65">
        <v>0</v>
      </c>
      <c r="H62" s="65">
        <v>1000</v>
      </c>
      <c r="I62" s="65">
        <v>0</v>
      </c>
      <c r="J62" s="65">
        <v>0</v>
      </c>
      <c r="K62" s="84">
        <f t="shared" si="30"/>
        <v>0</v>
      </c>
      <c r="L62" s="84">
        <f t="shared" si="31"/>
        <v>0</v>
      </c>
      <c r="M62" s="84">
        <f t="shared" si="32"/>
        <v>840.3361344537816</v>
      </c>
      <c r="N62" s="84">
        <f t="shared" si="33"/>
        <v>0</v>
      </c>
      <c r="O62" s="84">
        <f t="shared" si="34"/>
        <v>0</v>
      </c>
      <c r="P62" s="84">
        <f t="shared" si="35"/>
        <v>840.3361344537816</v>
      </c>
      <c r="Q62" s="92" t="s">
        <v>113</v>
      </c>
      <c r="R62" s="96" t="s">
        <v>264</v>
      </c>
      <c r="S62" s="232" t="s">
        <v>265</v>
      </c>
    </row>
    <row r="63" spans="1:20" ht="99" customHeight="1" thickBot="1" x14ac:dyDescent="0.25">
      <c r="A63" s="345">
        <v>46</v>
      </c>
      <c r="B63" s="90" t="s">
        <v>34</v>
      </c>
      <c r="C63" s="50" t="s">
        <v>208</v>
      </c>
      <c r="D63" s="112" t="s">
        <v>177</v>
      </c>
      <c r="E63" s="90" t="s">
        <v>49</v>
      </c>
      <c r="F63" s="65">
        <v>4300</v>
      </c>
      <c r="G63" s="65">
        <v>0</v>
      </c>
      <c r="H63" s="65">
        <v>800</v>
      </c>
      <c r="I63" s="65">
        <v>0</v>
      </c>
      <c r="J63" s="65">
        <v>300</v>
      </c>
      <c r="K63" s="84">
        <f t="shared" si="30"/>
        <v>3613.4453781512607</v>
      </c>
      <c r="L63" s="84">
        <f t="shared" si="31"/>
        <v>0</v>
      </c>
      <c r="M63" s="84">
        <f t="shared" si="32"/>
        <v>672.26890756302521</v>
      </c>
      <c r="N63" s="84">
        <f t="shared" si="33"/>
        <v>0</v>
      </c>
      <c r="O63" s="84">
        <f t="shared" si="34"/>
        <v>252.10084033613447</v>
      </c>
      <c r="P63" s="84">
        <f t="shared" si="35"/>
        <v>4537.815126050421</v>
      </c>
      <c r="Q63" s="92" t="s">
        <v>113</v>
      </c>
      <c r="R63" s="93" t="s">
        <v>263</v>
      </c>
      <c r="S63" s="94" t="s">
        <v>264</v>
      </c>
    </row>
    <row r="64" spans="1:20" ht="32.25" thickBot="1" x14ac:dyDescent="0.25">
      <c r="A64" s="274">
        <v>47</v>
      </c>
      <c r="B64" s="90" t="s">
        <v>34</v>
      </c>
      <c r="C64" s="50" t="s">
        <v>209</v>
      </c>
      <c r="D64" s="112" t="s">
        <v>93</v>
      </c>
      <c r="E64" s="90" t="s">
        <v>105</v>
      </c>
      <c r="F64" s="65">
        <v>1000</v>
      </c>
      <c r="G64" s="65">
        <v>0</v>
      </c>
      <c r="H64" s="65">
        <v>6000</v>
      </c>
      <c r="I64" s="65">
        <v>0</v>
      </c>
      <c r="J64" s="65">
        <v>0</v>
      </c>
      <c r="K64" s="84">
        <f t="shared" si="30"/>
        <v>840.3361344537816</v>
      </c>
      <c r="L64" s="84">
        <f t="shared" si="31"/>
        <v>0</v>
      </c>
      <c r="M64" s="84">
        <f t="shared" si="32"/>
        <v>5042.0168067226896</v>
      </c>
      <c r="N64" s="84">
        <f t="shared" si="33"/>
        <v>0</v>
      </c>
      <c r="O64" s="84">
        <f t="shared" si="34"/>
        <v>0</v>
      </c>
      <c r="P64" s="84">
        <f t="shared" si="35"/>
        <v>5882.3529411764712</v>
      </c>
      <c r="Q64" s="92" t="s">
        <v>113</v>
      </c>
      <c r="R64" s="94" t="s">
        <v>261</v>
      </c>
      <c r="S64" s="94" t="s">
        <v>261</v>
      </c>
    </row>
    <row r="65" spans="1:20" s="46" customFormat="1" ht="35.25" customHeight="1" thickBot="1" x14ac:dyDescent="0.25">
      <c r="A65" s="284">
        <v>48</v>
      </c>
      <c r="B65" s="285" t="s">
        <v>34</v>
      </c>
      <c r="C65" s="50" t="s">
        <v>313</v>
      </c>
      <c r="D65" s="112" t="s">
        <v>314</v>
      </c>
      <c r="E65" s="285" t="s">
        <v>315</v>
      </c>
      <c r="F65" s="286">
        <v>650</v>
      </c>
      <c r="G65" s="286">
        <v>0</v>
      </c>
      <c r="H65" s="286">
        <v>0</v>
      </c>
      <c r="I65" s="286">
        <v>0</v>
      </c>
      <c r="J65" s="286">
        <v>0</v>
      </c>
      <c r="K65" s="287">
        <f t="shared" si="30"/>
        <v>546.21848739495806</v>
      </c>
      <c r="L65" s="287">
        <f t="shared" si="31"/>
        <v>0</v>
      </c>
      <c r="M65" s="287">
        <f t="shared" si="32"/>
        <v>0</v>
      </c>
      <c r="N65" s="287">
        <f t="shared" si="33"/>
        <v>0</v>
      </c>
      <c r="O65" s="287">
        <f t="shared" si="34"/>
        <v>0</v>
      </c>
      <c r="P65" s="287">
        <f t="shared" si="35"/>
        <v>546.21848739495806</v>
      </c>
      <c r="Q65" s="288" t="s">
        <v>113</v>
      </c>
      <c r="R65" s="289" t="s">
        <v>261</v>
      </c>
      <c r="S65" s="289" t="s">
        <v>263</v>
      </c>
    </row>
    <row r="66" spans="1:20" s="46" customFormat="1" ht="33" customHeight="1" thickBot="1" x14ac:dyDescent="0.25">
      <c r="A66" s="345">
        <v>49</v>
      </c>
      <c r="B66" s="275" t="s">
        <v>34</v>
      </c>
      <c r="C66" s="50" t="s">
        <v>210</v>
      </c>
      <c r="D66" s="112" t="s">
        <v>298</v>
      </c>
      <c r="E66" s="275" t="s">
        <v>309</v>
      </c>
      <c r="F66" s="276">
        <v>700</v>
      </c>
      <c r="G66" s="276">
        <v>0</v>
      </c>
      <c r="H66" s="276">
        <v>0</v>
      </c>
      <c r="I66" s="276">
        <v>0</v>
      </c>
      <c r="J66" s="276">
        <v>0</v>
      </c>
      <c r="K66" s="277">
        <f t="shared" si="30"/>
        <v>588.23529411764707</v>
      </c>
      <c r="L66" s="277">
        <f t="shared" si="31"/>
        <v>0</v>
      </c>
      <c r="M66" s="277">
        <f t="shared" si="32"/>
        <v>0</v>
      </c>
      <c r="N66" s="277">
        <f t="shared" si="33"/>
        <v>0</v>
      </c>
      <c r="O66" s="277">
        <f t="shared" si="34"/>
        <v>0</v>
      </c>
      <c r="P66" s="277">
        <f t="shared" si="35"/>
        <v>588.23529411764707</v>
      </c>
      <c r="Q66" s="278" t="s">
        <v>113</v>
      </c>
      <c r="R66" s="279" t="s">
        <v>261</v>
      </c>
      <c r="S66" s="279" t="s">
        <v>263</v>
      </c>
    </row>
    <row r="67" spans="1:20" s="46" customFormat="1" ht="33" customHeight="1" thickBot="1" x14ac:dyDescent="0.25">
      <c r="A67" s="345">
        <v>50</v>
      </c>
      <c r="B67" s="324" t="s">
        <v>34</v>
      </c>
      <c r="C67" s="50" t="s">
        <v>331</v>
      </c>
      <c r="D67" s="112" t="s">
        <v>332</v>
      </c>
      <c r="E67" s="324" t="s">
        <v>336</v>
      </c>
      <c r="F67" s="323">
        <v>28000</v>
      </c>
      <c r="G67" s="323">
        <v>0</v>
      </c>
      <c r="H67" s="323">
        <v>0</v>
      </c>
      <c r="I67" s="323">
        <v>0</v>
      </c>
      <c r="J67" s="323">
        <v>0</v>
      </c>
      <c r="K67" s="319">
        <f t="shared" si="30"/>
        <v>23529.411764705885</v>
      </c>
      <c r="L67" s="319">
        <f t="shared" si="31"/>
        <v>0</v>
      </c>
      <c r="M67" s="319">
        <f t="shared" si="32"/>
        <v>0</v>
      </c>
      <c r="N67" s="319">
        <f t="shared" si="33"/>
        <v>0</v>
      </c>
      <c r="O67" s="319">
        <f t="shared" si="34"/>
        <v>0</v>
      </c>
      <c r="P67" s="319">
        <f t="shared" si="35"/>
        <v>23529.411764705885</v>
      </c>
      <c r="Q67" s="320" t="s">
        <v>113</v>
      </c>
      <c r="R67" s="321" t="s">
        <v>310</v>
      </c>
      <c r="S67" s="321" t="s">
        <v>290</v>
      </c>
    </row>
    <row r="68" spans="1:20" s="46" customFormat="1" ht="33" customHeight="1" thickBot="1" x14ac:dyDescent="0.25">
      <c r="A68" s="378">
        <v>51</v>
      </c>
      <c r="B68" s="379" t="s">
        <v>34</v>
      </c>
      <c r="C68" s="50" t="s">
        <v>376</v>
      </c>
      <c r="D68" s="112" t="s">
        <v>377</v>
      </c>
      <c r="E68" s="379" t="s">
        <v>378</v>
      </c>
      <c r="F68" s="380">
        <v>500</v>
      </c>
      <c r="G68" s="380">
        <v>0</v>
      </c>
      <c r="H68" s="380">
        <v>0</v>
      </c>
      <c r="I68" s="380">
        <v>0</v>
      </c>
      <c r="J68" s="380">
        <v>0</v>
      </c>
      <c r="K68" s="376">
        <v>420.1680672268908</v>
      </c>
      <c r="L68" s="376">
        <v>0</v>
      </c>
      <c r="M68" s="376">
        <v>0</v>
      </c>
      <c r="N68" s="376">
        <v>0</v>
      </c>
      <c r="O68" s="376">
        <v>0</v>
      </c>
      <c r="P68" s="376">
        <v>420.1680672268908</v>
      </c>
      <c r="Q68" s="375" t="s">
        <v>113</v>
      </c>
      <c r="R68" s="377" t="s">
        <v>271</v>
      </c>
      <c r="S68" s="377" t="s">
        <v>271</v>
      </c>
    </row>
    <row r="69" spans="1:20" ht="36.75" customHeight="1" thickBot="1" x14ac:dyDescent="0.25">
      <c r="A69" s="378">
        <v>52</v>
      </c>
      <c r="B69" s="90" t="s">
        <v>34</v>
      </c>
      <c r="C69" s="50" t="s">
        <v>299</v>
      </c>
      <c r="D69" s="112" t="s">
        <v>50</v>
      </c>
      <c r="E69" s="90"/>
      <c r="F69" s="65">
        <v>3550</v>
      </c>
      <c r="G69" s="65">
        <v>700</v>
      </c>
      <c r="H69" s="65">
        <v>1700</v>
      </c>
      <c r="I69" s="65">
        <v>300</v>
      </c>
      <c r="J69" s="65">
        <v>1100</v>
      </c>
      <c r="K69" s="84">
        <f t="shared" si="30"/>
        <v>2983.1932773109247</v>
      </c>
      <c r="L69" s="84">
        <f t="shared" si="31"/>
        <v>588.23529411764707</v>
      </c>
      <c r="M69" s="84">
        <f t="shared" si="32"/>
        <v>1428.5714285714287</v>
      </c>
      <c r="N69" s="84">
        <f t="shared" si="33"/>
        <v>252.10084033613447</v>
      </c>
      <c r="O69" s="84">
        <f t="shared" si="34"/>
        <v>924.36974789915973</v>
      </c>
      <c r="P69" s="84">
        <f t="shared" si="35"/>
        <v>6176.4705882352946</v>
      </c>
      <c r="Q69" s="92" t="s">
        <v>113</v>
      </c>
      <c r="R69" s="93" t="s">
        <v>262</v>
      </c>
      <c r="S69" s="94" t="s">
        <v>267</v>
      </c>
      <c r="T69" s="45"/>
    </row>
    <row r="70" spans="1:20" ht="21.75" customHeight="1" thickBot="1" x14ac:dyDescent="0.25">
      <c r="A70" s="378">
        <v>53</v>
      </c>
      <c r="B70" s="90"/>
      <c r="C70" s="39"/>
      <c r="D70" s="49" t="s">
        <v>94</v>
      </c>
      <c r="E70" s="90"/>
      <c r="F70" s="40">
        <f t="shared" ref="F70:O70" si="36">SUM(F45:F69)</f>
        <v>283000</v>
      </c>
      <c r="G70" s="40">
        <f t="shared" si="36"/>
        <v>11000</v>
      </c>
      <c r="H70" s="40">
        <f t="shared" si="36"/>
        <v>75000</v>
      </c>
      <c r="I70" s="40">
        <f t="shared" si="36"/>
        <v>4000</v>
      </c>
      <c r="J70" s="40">
        <f t="shared" si="36"/>
        <v>9000</v>
      </c>
      <c r="K70" s="84">
        <f t="shared" si="36"/>
        <v>241966.3865546218</v>
      </c>
      <c r="L70" s="84">
        <f t="shared" si="36"/>
        <v>9243.6974789915985</v>
      </c>
      <c r="M70" s="84">
        <f t="shared" si="36"/>
        <v>63025.210084033628</v>
      </c>
      <c r="N70" s="84">
        <f t="shared" si="36"/>
        <v>3361.3445378151264</v>
      </c>
      <c r="O70" s="84">
        <f t="shared" si="36"/>
        <v>7563.0252100840344</v>
      </c>
      <c r="P70" s="84">
        <f>K70+L70+M70+N70+O70</f>
        <v>325159.66386554617</v>
      </c>
      <c r="Q70" s="97"/>
      <c r="R70" s="108"/>
      <c r="S70" s="109"/>
    </row>
    <row r="71" spans="1:20" ht="25.5" customHeight="1" thickBot="1" x14ac:dyDescent="0.25">
      <c r="A71" s="378">
        <v>54</v>
      </c>
      <c r="B71" s="90"/>
      <c r="C71" s="39"/>
      <c r="D71" s="70" t="s">
        <v>190</v>
      </c>
      <c r="E71" s="90"/>
      <c r="F71" s="40">
        <f t="shared" ref="F71:O71" si="37">F44+F70</f>
        <v>322000</v>
      </c>
      <c r="G71" s="40">
        <f t="shared" si="37"/>
        <v>22005</v>
      </c>
      <c r="H71" s="40">
        <f t="shared" si="37"/>
        <v>106588</v>
      </c>
      <c r="I71" s="40">
        <f t="shared" si="37"/>
        <v>7000</v>
      </c>
      <c r="J71" s="40">
        <f t="shared" si="37"/>
        <v>10000</v>
      </c>
      <c r="K71" s="84">
        <f t="shared" si="37"/>
        <v>274739.49579831929</v>
      </c>
      <c r="L71" s="84">
        <f t="shared" si="37"/>
        <v>18491.596638655465</v>
      </c>
      <c r="M71" s="84">
        <f t="shared" si="37"/>
        <v>89569.747899159673</v>
      </c>
      <c r="N71" s="84">
        <f t="shared" si="37"/>
        <v>5882.3529411764712</v>
      </c>
      <c r="O71" s="84">
        <f t="shared" si="37"/>
        <v>8403.361344537816</v>
      </c>
      <c r="P71" s="84">
        <f>K71+L71+M71+N71+O71</f>
        <v>397086.55462184869</v>
      </c>
      <c r="Q71" s="97"/>
      <c r="R71" s="108"/>
      <c r="S71" s="109"/>
    </row>
    <row r="72" spans="1:20" ht="237" customHeight="1" thickBot="1" x14ac:dyDescent="0.25">
      <c r="A72" s="429">
        <v>55</v>
      </c>
      <c r="B72" s="428" t="s">
        <v>114</v>
      </c>
      <c r="C72" s="429">
        <v>40</v>
      </c>
      <c r="D72" s="430" t="s">
        <v>279</v>
      </c>
      <c r="E72" s="431" t="s">
        <v>51</v>
      </c>
      <c r="F72" s="432">
        <v>349000</v>
      </c>
      <c r="G72" s="65">
        <v>0</v>
      </c>
      <c r="H72" s="65">
        <v>0</v>
      </c>
      <c r="I72" s="65">
        <v>0</v>
      </c>
      <c r="J72" s="65">
        <v>0</v>
      </c>
      <c r="K72" s="419">
        <f>F72/1.19</f>
        <v>293277.31092436978</v>
      </c>
      <c r="L72" s="419">
        <v>0</v>
      </c>
      <c r="M72" s="419">
        <v>0</v>
      </c>
      <c r="N72" s="419">
        <v>0</v>
      </c>
      <c r="O72" s="419">
        <v>0</v>
      </c>
      <c r="P72" s="419">
        <f>K72+L72+M72+N72+O72</f>
        <v>293277.31092436978</v>
      </c>
      <c r="Q72" s="417" t="s">
        <v>113</v>
      </c>
      <c r="R72" s="420" t="s">
        <v>270</v>
      </c>
      <c r="S72" s="421" t="s">
        <v>267</v>
      </c>
    </row>
    <row r="73" spans="1:20" ht="12" hidden="1" customHeight="1" thickBot="1" x14ac:dyDescent="0.25">
      <c r="A73" s="429"/>
      <c r="B73" s="428"/>
      <c r="C73" s="429"/>
      <c r="D73" s="430"/>
      <c r="E73" s="431"/>
      <c r="F73" s="432"/>
      <c r="G73" s="65">
        <v>0</v>
      </c>
      <c r="H73" s="65">
        <v>0</v>
      </c>
      <c r="I73" s="65">
        <v>0</v>
      </c>
      <c r="J73" s="65"/>
      <c r="K73" s="419"/>
      <c r="L73" s="419"/>
      <c r="M73" s="419"/>
      <c r="N73" s="419"/>
      <c r="O73" s="419"/>
      <c r="P73" s="419"/>
      <c r="Q73" s="417"/>
      <c r="R73" s="420"/>
      <c r="S73" s="421"/>
    </row>
    <row r="74" spans="1:20" ht="24" customHeight="1" thickBot="1" x14ac:dyDescent="0.3">
      <c r="A74" s="39">
        <v>56</v>
      </c>
      <c r="B74" s="90"/>
      <c r="C74" s="39"/>
      <c r="D74" s="114" t="s">
        <v>95</v>
      </c>
      <c r="E74" s="90"/>
      <c r="F74" s="65">
        <f>F72</f>
        <v>349000</v>
      </c>
      <c r="G74" s="65">
        <f t="shared" ref="G74:H74" si="38">SUM(G72:G73)</f>
        <v>0</v>
      </c>
      <c r="H74" s="65">
        <f t="shared" si="38"/>
        <v>0</v>
      </c>
      <c r="I74" s="65">
        <f>SUM(I72:I73)</f>
        <v>0</v>
      </c>
      <c r="J74" s="65">
        <f>SUM(J72:J73)</f>
        <v>0</v>
      </c>
      <c r="K74" s="84">
        <f>K72</f>
        <v>293277.31092436978</v>
      </c>
      <c r="L74" s="84">
        <f t="shared" ref="L74:M74" si="39">SUM(L72:L73)</f>
        <v>0</v>
      </c>
      <c r="M74" s="84">
        <f t="shared" si="39"/>
        <v>0</v>
      </c>
      <c r="N74" s="84">
        <f>SUM(N72:N73)</f>
        <v>0</v>
      </c>
      <c r="O74" s="84">
        <f>SUM(O72:O73)</f>
        <v>0</v>
      </c>
      <c r="P74" s="84">
        <f>K74+L74+M74+N74+O74</f>
        <v>293277.31092436978</v>
      </c>
      <c r="Q74" s="97"/>
      <c r="R74" s="108"/>
      <c r="S74" s="109"/>
    </row>
    <row r="75" spans="1:20" s="11" customFormat="1" ht="26.25" customHeight="1" thickBot="1" x14ac:dyDescent="0.25">
      <c r="A75" s="437">
        <v>57</v>
      </c>
      <c r="B75" s="429" t="s">
        <v>78</v>
      </c>
      <c r="C75" s="429">
        <v>41</v>
      </c>
      <c r="D75" s="430" t="s">
        <v>339</v>
      </c>
      <c r="E75" s="431" t="s">
        <v>80</v>
      </c>
      <c r="F75" s="432">
        <v>0</v>
      </c>
      <c r="G75" s="432">
        <v>0</v>
      </c>
      <c r="H75" s="432">
        <v>12000</v>
      </c>
      <c r="I75" s="422">
        <v>0</v>
      </c>
      <c r="J75" s="422">
        <v>0</v>
      </c>
      <c r="K75" s="419">
        <f>F75/1.09</f>
        <v>0</v>
      </c>
      <c r="L75" s="419">
        <f>G75/1.09</f>
        <v>0</v>
      </c>
      <c r="M75" s="419">
        <f>H75/1.09</f>
        <v>11009.174311926605</v>
      </c>
      <c r="N75" s="419">
        <f>I75/1.09</f>
        <v>0</v>
      </c>
      <c r="O75" s="419">
        <f>J75/1.09</f>
        <v>0</v>
      </c>
      <c r="P75" s="435">
        <f>K75+L75+M75+N75+O75</f>
        <v>11009.174311926605</v>
      </c>
      <c r="Q75" s="417" t="s">
        <v>113</v>
      </c>
      <c r="R75" s="420" t="s">
        <v>264</v>
      </c>
      <c r="S75" s="421" t="s">
        <v>310</v>
      </c>
    </row>
    <row r="76" spans="1:20" s="11" customFormat="1" ht="7.5" customHeight="1" thickBot="1" x14ac:dyDescent="0.25">
      <c r="A76" s="438"/>
      <c r="B76" s="429"/>
      <c r="C76" s="429"/>
      <c r="D76" s="430"/>
      <c r="E76" s="431"/>
      <c r="F76" s="432"/>
      <c r="G76" s="432"/>
      <c r="H76" s="432"/>
      <c r="I76" s="422"/>
      <c r="J76" s="422"/>
      <c r="K76" s="419"/>
      <c r="L76" s="419"/>
      <c r="M76" s="419"/>
      <c r="N76" s="419"/>
      <c r="O76" s="419"/>
      <c r="P76" s="436"/>
      <c r="Q76" s="417"/>
      <c r="R76" s="420"/>
      <c r="S76" s="421"/>
    </row>
    <row r="77" spans="1:20" ht="171" customHeight="1" thickBot="1" x14ac:dyDescent="0.25">
      <c r="A77" s="291">
        <v>58</v>
      </c>
      <c r="B77" s="90" t="s">
        <v>53</v>
      </c>
      <c r="C77" s="39">
        <v>42</v>
      </c>
      <c r="D77" s="119" t="s">
        <v>182</v>
      </c>
      <c r="E77" s="90" t="s">
        <v>96</v>
      </c>
      <c r="F77" s="65">
        <v>5000</v>
      </c>
      <c r="G77" s="65">
        <v>0</v>
      </c>
      <c r="H77" s="65">
        <v>6000</v>
      </c>
      <c r="I77" s="66">
        <v>0</v>
      </c>
      <c r="J77" s="66">
        <v>0</v>
      </c>
      <c r="K77" s="84">
        <f t="shared" ref="K77:O79" si="40">F77/1.19</f>
        <v>4201.680672268908</v>
      </c>
      <c r="L77" s="84">
        <f t="shared" si="40"/>
        <v>0</v>
      </c>
      <c r="M77" s="84">
        <f t="shared" si="40"/>
        <v>5042.0168067226896</v>
      </c>
      <c r="N77" s="84">
        <f t="shared" si="40"/>
        <v>0</v>
      </c>
      <c r="O77" s="84">
        <f t="shared" si="40"/>
        <v>0</v>
      </c>
      <c r="P77" s="120">
        <f>K77+L77+M77+N77+O77</f>
        <v>9243.6974789915985</v>
      </c>
      <c r="Q77" s="254" t="s">
        <v>113</v>
      </c>
      <c r="R77" s="252" t="s">
        <v>264</v>
      </c>
      <c r="S77" s="253" t="s">
        <v>265</v>
      </c>
    </row>
    <row r="78" spans="1:20" ht="101.25" customHeight="1" thickBot="1" x14ac:dyDescent="0.25">
      <c r="A78" s="291">
        <v>59</v>
      </c>
      <c r="B78" s="39" t="s">
        <v>54</v>
      </c>
      <c r="C78" s="39">
        <v>43</v>
      </c>
      <c r="D78" s="49" t="s">
        <v>97</v>
      </c>
      <c r="E78" s="90" t="s">
        <v>98</v>
      </c>
      <c r="F78" s="65">
        <v>2000</v>
      </c>
      <c r="G78" s="65">
        <v>2000</v>
      </c>
      <c r="H78" s="65">
        <v>5000</v>
      </c>
      <c r="I78" s="65">
        <v>1000</v>
      </c>
      <c r="J78" s="65">
        <v>1000</v>
      </c>
      <c r="K78" s="84">
        <f t="shared" si="40"/>
        <v>1680.6722689075632</v>
      </c>
      <c r="L78" s="84">
        <f t="shared" si="40"/>
        <v>1680.6722689075632</v>
      </c>
      <c r="M78" s="84">
        <f t="shared" si="40"/>
        <v>4201.680672268908</v>
      </c>
      <c r="N78" s="84">
        <f t="shared" si="40"/>
        <v>840.3361344537816</v>
      </c>
      <c r="O78" s="84">
        <f t="shared" si="40"/>
        <v>840.3361344537816</v>
      </c>
      <c r="P78" s="120">
        <f>K78+L78+M78+N78+O78</f>
        <v>9243.6974789915985</v>
      </c>
      <c r="Q78" s="254" t="s">
        <v>113</v>
      </c>
      <c r="R78" s="252" t="s">
        <v>289</v>
      </c>
      <c r="S78" s="253" t="s">
        <v>310</v>
      </c>
    </row>
    <row r="79" spans="1:20" s="46" customFormat="1" ht="80.25" customHeight="1" thickBot="1" x14ac:dyDescent="0.25">
      <c r="A79" s="344">
        <v>60</v>
      </c>
      <c r="B79" s="345" t="s">
        <v>54</v>
      </c>
      <c r="C79" s="345">
        <v>43.1</v>
      </c>
      <c r="D79" s="49" t="s">
        <v>359</v>
      </c>
      <c r="E79" s="347" t="s">
        <v>98</v>
      </c>
      <c r="F79" s="346">
        <v>0</v>
      </c>
      <c r="G79" s="346">
        <v>4000</v>
      </c>
      <c r="H79" s="346">
        <v>9000</v>
      </c>
      <c r="I79" s="346">
        <v>0</v>
      </c>
      <c r="J79" s="346">
        <v>0</v>
      </c>
      <c r="K79" s="340">
        <f t="shared" si="40"/>
        <v>0</v>
      </c>
      <c r="L79" s="340">
        <f t="shared" ref="L79" si="41">G79/1.19</f>
        <v>3361.3445378151264</v>
      </c>
      <c r="M79" s="340">
        <f t="shared" ref="M79" si="42">H79/1.19</f>
        <v>7563.0252100840344</v>
      </c>
      <c r="N79" s="340">
        <f t="shared" ref="N79" si="43">I79/1.19</f>
        <v>0</v>
      </c>
      <c r="O79" s="340">
        <f t="shared" ref="O79" si="44">J79/1.19</f>
        <v>0</v>
      </c>
      <c r="P79" s="120">
        <f>K79+L79+M79+N79+O79</f>
        <v>10924.36974789916</v>
      </c>
      <c r="Q79" s="341" t="s">
        <v>371</v>
      </c>
      <c r="R79" s="342" t="s">
        <v>271</v>
      </c>
      <c r="S79" s="343" t="s">
        <v>267</v>
      </c>
    </row>
    <row r="80" spans="1:20" ht="23.25" customHeight="1" thickBot="1" x14ac:dyDescent="0.25">
      <c r="A80" s="294">
        <v>61</v>
      </c>
      <c r="B80" s="39"/>
      <c r="C80" s="39"/>
      <c r="D80" s="70" t="s">
        <v>136</v>
      </c>
      <c r="E80" s="90"/>
      <c r="F80" s="40">
        <f>SUM(F75:F79)</f>
        <v>7000</v>
      </c>
      <c r="G80" s="40">
        <f>SUM(G75:G79)</f>
        <v>6000</v>
      </c>
      <c r="H80" s="40">
        <f t="shared" ref="H80:J80" si="45">SUM(H75:H79)</f>
        <v>32000</v>
      </c>
      <c r="I80" s="40">
        <f t="shared" si="45"/>
        <v>1000</v>
      </c>
      <c r="J80" s="340">
        <f t="shared" si="45"/>
        <v>1000</v>
      </c>
      <c r="K80" s="340">
        <f t="shared" ref="K80" si="46">SUM(K75:K79)</f>
        <v>5882.3529411764712</v>
      </c>
      <c r="L80" s="340">
        <f t="shared" ref="L80" si="47">SUM(L75:L79)</f>
        <v>5042.0168067226896</v>
      </c>
      <c r="M80" s="340">
        <f t="shared" ref="M80" si="48">SUM(M75:M79)</f>
        <v>27815.897001002235</v>
      </c>
      <c r="N80" s="340">
        <f t="shared" ref="N80" si="49">SUM(N75:N79)</f>
        <v>840.3361344537816</v>
      </c>
      <c r="O80" s="340">
        <f t="shared" ref="O80" si="50">SUM(O75:O79)</f>
        <v>840.3361344537816</v>
      </c>
      <c r="P80" s="340">
        <f t="shared" ref="P80" si="51">SUM(P75:P79)</f>
        <v>40420.93901780896</v>
      </c>
      <c r="Q80" s="97"/>
      <c r="R80" s="98"/>
      <c r="S80" s="99"/>
    </row>
    <row r="81" spans="1:19" ht="36" customHeight="1" thickBot="1" x14ac:dyDescent="0.25">
      <c r="A81" s="291">
        <v>62</v>
      </c>
      <c r="B81" s="90" t="s">
        <v>55</v>
      </c>
      <c r="C81" s="39">
        <v>44</v>
      </c>
      <c r="D81" s="49" t="s">
        <v>244</v>
      </c>
      <c r="E81" s="90"/>
      <c r="F81" s="65">
        <v>38000</v>
      </c>
      <c r="G81" s="65">
        <v>8000</v>
      </c>
      <c r="H81" s="65">
        <v>32000</v>
      </c>
      <c r="I81" s="65">
        <v>0</v>
      </c>
      <c r="J81" s="65">
        <v>0</v>
      </c>
      <c r="K81" s="84">
        <f t="shared" ref="K81:O83" si="52">F81/1.19</f>
        <v>31932.773109243699</v>
      </c>
      <c r="L81" s="84">
        <f t="shared" si="52"/>
        <v>6722.6890756302528</v>
      </c>
      <c r="M81" s="84">
        <f t="shared" si="52"/>
        <v>26890.756302521011</v>
      </c>
      <c r="N81" s="84">
        <f t="shared" si="52"/>
        <v>0</v>
      </c>
      <c r="O81" s="84">
        <f t="shared" si="52"/>
        <v>0</v>
      </c>
      <c r="P81" s="120">
        <f t="shared" ref="P81:P83" si="53">K81+L81+M81+N81+O81</f>
        <v>65546.218487394959</v>
      </c>
      <c r="Q81" s="92" t="s">
        <v>113</v>
      </c>
      <c r="R81" s="93" t="s">
        <v>264</v>
      </c>
      <c r="S81" s="94" t="s">
        <v>290</v>
      </c>
    </row>
    <row r="82" spans="1:19" s="46" customFormat="1" ht="30.75" customHeight="1" thickBot="1" x14ac:dyDescent="0.25">
      <c r="A82" s="381">
        <v>63</v>
      </c>
      <c r="B82" s="266" t="s">
        <v>55</v>
      </c>
      <c r="C82" s="264">
        <v>45</v>
      </c>
      <c r="D82" s="49" t="s">
        <v>293</v>
      </c>
      <c r="E82" s="266"/>
      <c r="F82" s="265">
        <v>10000</v>
      </c>
      <c r="G82" s="265">
        <v>0</v>
      </c>
      <c r="H82" s="265">
        <v>0</v>
      </c>
      <c r="I82" s="265">
        <v>0</v>
      </c>
      <c r="J82" s="265">
        <v>0</v>
      </c>
      <c r="K82" s="260">
        <f t="shared" si="52"/>
        <v>8403.361344537816</v>
      </c>
      <c r="L82" s="260">
        <f t="shared" ref="L82:L83" si="54">G82/1.19</f>
        <v>0</v>
      </c>
      <c r="M82" s="260">
        <f t="shared" ref="M82:M83" si="55">H82/1.19</f>
        <v>0</v>
      </c>
      <c r="N82" s="260">
        <f t="shared" ref="N82:N83" si="56">I82/1.19</f>
        <v>0</v>
      </c>
      <c r="O82" s="260">
        <f t="shared" ref="O82:O83" si="57">J82/1.19</f>
        <v>0</v>
      </c>
      <c r="P82" s="120">
        <f t="shared" si="53"/>
        <v>8403.361344537816</v>
      </c>
      <c r="Q82" s="261" t="s">
        <v>113</v>
      </c>
      <c r="R82" s="262" t="s">
        <v>264</v>
      </c>
      <c r="S82" s="263" t="s">
        <v>290</v>
      </c>
    </row>
    <row r="83" spans="1:19" s="46" customFormat="1" ht="82.5" customHeight="1" thickBot="1" x14ac:dyDescent="0.25">
      <c r="A83" s="378">
        <v>64</v>
      </c>
      <c r="B83" s="347" t="s">
        <v>55</v>
      </c>
      <c r="C83" s="345">
        <v>45.1</v>
      </c>
      <c r="D83" s="49" t="s">
        <v>357</v>
      </c>
      <c r="E83" s="347"/>
      <c r="F83" s="346">
        <v>0</v>
      </c>
      <c r="G83" s="346">
        <v>5000</v>
      </c>
      <c r="H83" s="346">
        <v>8000</v>
      </c>
      <c r="I83" s="346">
        <v>0</v>
      </c>
      <c r="J83" s="346">
        <v>0</v>
      </c>
      <c r="K83" s="340">
        <f t="shared" si="52"/>
        <v>0</v>
      </c>
      <c r="L83" s="340">
        <f t="shared" si="54"/>
        <v>4201.680672268908</v>
      </c>
      <c r="M83" s="340">
        <f t="shared" si="55"/>
        <v>6722.6890756302528</v>
      </c>
      <c r="N83" s="340">
        <f t="shared" si="56"/>
        <v>0</v>
      </c>
      <c r="O83" s="340">
        <f t="shared" si="57"/>
        <v>0</v>
      </c>
      <c r="P83" s="120">
        <f t="shared" si="53"/>
        <v>10924.36974789916</v>
      </c>
      <c r="Q83" s="341" t="s">
        <v>371</v>
      </c>
      <c r="R83" s="362" t="s">
        <v>353</v>
      </c>
      <c r="S83" s="348" t="s">
        <v>358</v>
      </c>
    </row>
    <row r="84" spans="1:19" s="13" customFormat="1" ht="24" customHeight="1" thickBot="1" x14ac:dyDescent="0.25">
      <c r="A84" s="381">
        <v>65</v>
      </c>
      <c r="B84" s="90"/>
      <c r="C84" s="39"/>
      <c r="D84" s="49" t="s">
        <v>166</v>
      </c>
      <c r="E84" s="90"/>
      <c r="F84" s="40">
        <f>F81+F82+F83</f>
        <v>48000</v>
      </c>
      <c r="G84" s="40">
        <f>G81+G82+G83</f>
        <v>13000</v>
      </c>
      <c r="H84" s="40">
        <f t="shared" ref="H84:J84" si="58">H81+H82+H83</f>
        <v>40000</v>
      </c>
      <c r="I84" s="40">
        <f t="shared" si="58"/>
        <v>0</v>
      </c>
      <c r="J84" s="340">
        <f t="shared" si="58"/>
        <v>0</v>
      </c>
      <c r="K84" s="340">
        <f t="shared" ref="K84" si="59">K81+K82+K83</f>
        <v>40336.134453781517</v>
      </c>
      <c r="L84" s="340">
        <f t="shared" ref="L84" si="60">L81+L82+L83</f>
        <v>10924.36974789916</v>
      </c>
      <c r="M84" s="340">
        <f t="shared" ref="M84" si="61">M81+M82+M83</f>
        <v>33613.445378151264</v>
      </c>
      <c r="N84" s="340">
        <f t="shared" ref="N84" si="62">N81+N82+N83</f>
        <v>0</v>
      </c>
      <c r="O84" s="340">
        <f t="shared" ref="O84" si="63">O81+O82+O83</f>
        <v>0</v>
      </c>
      <c r="P84" s="340">
        <f t="shared" ref="P84" si="64">P81+P82+P83</f>
        <v>84873.94957983194</v>
      </c>
      <c r="Q84" s="92"/>
      <c r="R84" s="93"/>
      <c r="S84" s="94"/>
    </row>
    <row r="85" spans="1:19" ht="22.5" customHeight="1" thickBot="1" x14ac:dyDescent="0.25">
      <c r="A85" s="378">
        <v>66</v>
      </c>
      <c r="B85" s="57"/>
      <c r="C85" s="39"/>
      <c r="D85" s="49" t="s">
        <v>56</v>
      </c>
      <c r="E85" s="90"/>
      <c r="F85" s="65"/>
      <c r="G85" s="41"/>
      <c r="H85" s="41"/>
      <c r="I85" s="41"/>
      <c r="J85" s="41"/>
      <c r="K85" s="84"/>
      <c r="L85" s="84"/>
      <c r="M85" s="84"/>
      <c r="N85" s="84"/>
      <c r="O85" s="84"/>
      <c r="P85" s="243"/>
      <c r="Q85" s="97"/>
      <c r="R85" s="108"/>
      <c r="S85" s="99"/>
    </row>
    <row r="86" spans="1:19" ht="33.75" customHeight="1" thickBot="1" x14ac:dyDescent="0.25">
      <c r="A86" s="381">
        <v>67</v>
      </c>
      <c r="B86" s="39" t="s">
        <v>57</v>
      </c>
      <c r="C86" s="39">
        <v>46</v>
      </c>
      <c r="D86" s="49" t="s">
        <v>58</v>
      </c>
      <c r="E86" s="90" t="s">
        <v>59</v>
      </c>
      <c r="F86" s="65">
        <v>40000</v>
      </c>
      <c r="G86" s="65">
        <v>0</v>
      </c>
      <c r="H86" s="65">
        <v>11000</v>
      </c>
      <c r="I86" s="65">
        <v>0</v>
      </c>
      <c r="J86" s="65">
        <v>0</v>
      </c>
      <c r="K86" s="84">
        <f t="shared" ref="K86:O87" si="65">F86/1.19</f>
        <v>33613.445378151264</v>
      </c>
      <c r="L86" s="84">
        <f t="shared" si="65"/>
        <v>0</v>
      </c>
      <c r="M86" s="84">
        <f t="shared" si="65"/>
        <v>9243.6974789915967</v>
      </c>
      <c r="N86" s="84">
        <f t="shared" si="65"/>
        <v>0</v>
      </c>
      <c r="O86" s="84">
        <f t="shared" si="65"/>
        <v>0</v>
      </c>
      <c r="P86" s="120">
        <f>K86+L86+M86+N86+O86</f>
        <v>42857.142857142862</v>
      </c>
      <c r="Q86" s="92" t="s">
        <v>113</v>
      </c>
      <c r="R86" s="93" t="s">
        <v>276</v>
      </c>
      <c r="S86" s="94" t="s">
        <v>267</v>
      </c>
    </row>
    <row r="87" spans="1:19" ht="33" customHeight="1" thickBot="1" x14ac:dyDescent="0.25">
      <c r="A87" s="378">
        <v>68</v>
      </c>
      <c r="B87" s="39" t="s">
        <v>60</v>
      </c>
      <c r="C87" s="39">
        <v>47</v>
      </c>
      <c r="D87" s="49" t="s">
        <v>61</v>
      </c>
      <c r="E87" s="90" t="s">
        <v>59</v>
      </c>
      <c r="F87" s="65">
        <v>0</v>
      </c>
      <c r="G87" s="65">
        <v>0</v>
      </c>
      <c r="H87" s="65">
        <v>0</v>
      </c>
      <c r="I87" s="65">
        <v>0</v>
      </c>
      <c r="J87" s="65">
        <v>0</v>
      </c>
      <c r="K87" s="84">
        <f t="shared" si="65"/>
        <v>0</v>
      </c>
      <c r="L87" s="84">
        <f t="shared" si="65"/>
        <v>0</v>
      </c>
      <c r="M87" s="84">
        <f t="shared" si="65"/>
        <v>0</v>
      </c>
      <c r="N87" s="84">
        <f t="shared" si="65"/>
        <v>0</v>
      </c>
      <c r="O87" s="84">
        <f t="shared" si="65"/>
        <v>0</v>
      </c>
      <c r="P87" s="120">
        <f t="shared" ref="P87:P93" si="66">K87+L87+M87+N87+O87</f>
        <v>0</v>
      </c>
      <c r="Q87" s="92" t="s">
        <v>113</v>
      </c>
      <c r="R87" s="93" t="s">
        <v>276</v>
      </c>
      <c r="S87" s="94" t="s">
        <v>267</v>
      </c>
    </row>
    <row r="88" spans="1:19" ht="31.5" customHeight="1" thickBot="1" x14ac:dyDescent="0.25">
      <c r="A88" s="381">
        <v>69</v>
      </c>
      <c r="B88" s="57"/>
      <c r="C88" s="39"/>
      <c r="D88" s="49" t="s">
        <v>62</v>
      </c>
      <c r="E88" s="90"/>
      <c r="F88" s="65">
        <f>SUM(F86:F87)</f>
        <v>40000</v>
      </c>
      <c r="G88" s="65">
        <f t="shared" ref="G88:J88" si="67">SUM(G86:G87)</f>
        <v>0</v>
      </c>
      <c r="H88" s="65">
        <f t="shared" si="67"/>
        <v>11000</v>
      </c>
      <c r="I88" s="65">
        <f t="shared" si="67"/>
        <v>0</v>
      </c>
      <c r="J88" s="65">
        <f t="shared" si="67"/>
        <v>0</v>
      </c>
      <c r="K88" s="84">
        <f>SUM(K86:K87)</f>
        <v>33613.445378151264</v>
      </c>
      <c r="L88" s="84">
        <f t="shared" ref="L88:N88" si="68">SUM(L86:L87)</f>
        <v>0</v>
      </c>
      <c r="M88" s="84">
        <f t="shared" si="68"/>
        <v>9243.6974789915967</v>
      </c>
      <c r="N88" s="84">
        <f t="shared" si="68"/>
        <v>0</v>
      </c>
      <c r="O88" s="84">
        <f>SUM(O86:O87)</f>
        <v>0</v>
      </c>
      <c r="P88" s="120">
        <f t="shared" si="66"/>
        <v>42857.142857142862</v>
      </c>
      <c r="Q88" s="92" t="s">
        <v>113</v>
      </c>
      <c r="R88" s="93"/>
      <c r="S88" s="94"/>
    </row>
    <row r="89" spans="1:19" ht="36" customHeight="1" thickBot="1" x14ac:dyDescent="0.25">
      <c r="A89" s="378">
        <v>70</v>
      </c>
      <c r="B89" s="50" t="s">
        <v>115</v>
      </c>
      <c r="C89" s="39">
        <v>48</v>
      </c>
      <c r="D89" s="49" t="s">
        <v>334</v>
      </c>
      <c r="E89" s="90" t="s">
        <v>63</v>
      </c>
      <c r="F89" s="65">
        <v>0</v>
      </c>
      <c r="G89" s="65">
        <v>0</v>
      </c>
      <c r="H89" s="65">
        <v>0</v>
      </c>
      <c r="I89" s="65">
        <v>0</v>
      </c>
      <c r="J89" s="65">
        <v>0</v>
      </c>
      <c r="K89" s="84">
        <f>F89/1.05</f>
        <v>0</v>
      </c>
      <c r="L89" s="84">
        <f>G89/1.05</f>
        <v>0</v>
      </c>
      <c r="M89" s="84">
        <f>H89/1.05</f>
        <v>0</v>
      </c>
      <c r="N89" s="84">
        <f>I89/1.05</f>
        <v>0</v>
      </c>
      <c r="O89" s="84">
        <f>J89/1.05</f>
        <v>0</v>
      </c>
      <c r="P89" s="120">
        <f t="shared" si="66"/>
        <v>0</v>
      </c>
      <c r="Q89" s="92" t="s">
        <v>113</v>
      </c>
      <c r="R89" s="96" t="s">
        <v>263</v>
      </c>
      <c r="S89" s="100" t="s">
        <v>264</v>
      </c>
    </row>
    <row r="90" spans="1:19" ht="33" customHeight="1" thickBot="1" x14ac:dyDescent="0.25">
      <c r="A90" s="381">
        <v>71</v>
      </c>
      <c r="B90" s="248" t="s">
        <v>116</v>
      </c>
      <c r="C90" s="242">
        <v>49</v>
      </c>
      <c r="D90" s="249" t="s">
        <v>153</v>
      </c>
      <c r="E90" s="104" t="s">
        <v>64</v>
      </c>
      <c r="F90" s="242">
        <v>56000</v>
      </c>
      <c r="G90" s="242">
        <v>0</v>
      </c>
      <c r="H90" s="242">
        <v>0</v>
      </c>
      <c r="I90" s="242">
        <v>0</v>
      </c>
      <c r="J90" s="242">
        <v>0</v>
      </c>
      <c r="K90" s="243">
        <f>F90/1.19</f>
        <v>47058.823529411769</v>
      </c>
      <c r="L90" s="243">
        <f>G90</f>
        <v>0</v>
      </c>
      <c r="M90" s="243">
        <f>H90</f>
        <v>0</v>
      </c>
      <c r="N90" s="243">
        <f>I90</f>
        <v>0</v>
      </c>
      <c r="O90" s="243">
        <f>J90</f>
        <v>0</v>
      </c>
      <c r="P90" s="120">
        <f t="shared" si="66"/>
        <v>47058.823529411769</v>
      </c>
      <c r="Q90" s="244" t="s">
        <v>113</v>
      </c>
      <c r="R90" s="96" t="s">
        <v>291</v>
      </c>
      <c r="S90" s="96" t="s">
        <v>271</v>
      </c>
    </row>
    <row r="91" spans="1:19" ht="30.75" customHeight="1" thickBot="1" x14ac:dyDescent="0.25">
      <c r="A91" s="378">
        <v>72</v>
      </c>
      <c r="B91" s="104" t="s">
        <v>124</v>
      </c>
      <c r="C91" s="242">
        <v>50</v>
      </c>
      <c r="D91" s="249" t="s">
        <v>65</v>
      </c>
      <c r="E91" s="104" t="s">
        <v>66</v>
      </c>
      <c r="F91" s="242">
        <v>64000</v>
      </c>
      <c r="G91" s="242">
        <v>0</v>
      </c>
      <c r="H91" s="242">
        <v>0</v>
      </c>
      <c r="I91" s="242">
        <v>0</v>
      </c>
      <c r="J91" s="242">
        <v>0</v>
      </c>
      <c r="K91" s="243">
        <f>F91/1.19</f>
        <v>53781.512605042022</v>
      </c>
      <c r="L91" s="243">
        <f t="shared" ref="L91:O92" si="69">G91/1.19</f>
        <v>0</v>
      </c>
      <c r="M91" s="243">
        <f t="shared" si="69"/>
        <v>0</v>
      </c>
      <c r="N91" s="243">
        <f t="shared" si="69"/>
        <v>0</v>
      </c>
      <c r="O91" s="243">
        <f t="shared" si="69"/>
        <v>0</v>
      </c>
      <c r="P91" s="120">
        <f t="shared" si="66"/>
        <v>53781.512605042022</v>
      </c>
      <c r="Q91" s="244" t="s">
        <v>113</v>
      </c>
      <c r="R91" s="96" t="s">
        <v>277</v>
      </c>
      <c r="S91" s="96" t="s">
        <v>278</v>
      </c>
    </row>
    <row r="92" spans="1:19" ht="31.5" customHeight="1" thickBot="1" x14ac:dyDescent="0.25">
      <c r="A92" s="381">
        <v>73</v>
      </c>
      <c r="B92" s="90" t="s">
        <v>124</v>
      </c>
      <c r="C92" s="39">
        <v>51</v>
      </c>
      <c r="D92" s="49" t="s">
        <v>67</v>
      </c>
      <c r="E92" s="90" t="s">
        <v>68</v>
      </c>
      <c r="F92" s="65">
        <v>0</v>
      </c>
      <c r="G92" s="65">
        <v>0</v>
      </c>
      <c r="H92" s="65">
        <v>0</v>
      </c>
      <c r="I92" s="65">
        <v>0</v>
      </c>
      <c r="J92" s="65">
        <v>0</v>
      </c>
      <c r="K92" s="84">
        <f>F92/1.19</f>
        <v>0</v>
      </c>
      <c r="L92" s="84">
        <f t="shared" si="69"/>
        <v>0</v>
      </c>
      <c r="M92" s="84">
        <f t="shared" si="69"/>
        <v>0</v>
      </c>
      <c r="N92" s="84">
        <f t="shared" si="69"/>
        <v>0</v>
      </c>
      <c r="O92" s="84">
        <f t="shared" si="69"/>
        <v>0</v>
      </c>
      <c r="P92" s="120">
        <f t="shared" si="66"/>
        <v>0</v>
      </c>
      <c r="Q92" s="92" t="s">
        <v>113</v>
      </c>
      <c r="R92" s="96" t="s">
        <v>271</v>
      </c>
      <c r="S92" s="100" t="s">
        <v>271</v>
      </c>
    </row>
    <row r="93" spans="1:19" ht="24" customHeight="1" thickBot="1" x14ac:dyDescent="0.25">
      <c r="A93" s="378">
        <v>74</v>
      </c>
      <c r="B93" s="90"/>
      <c r="C93" s="39"/>
      <c r="D93" s="49" t="s">
        <v>69</v>
      </c>
      <c r="E93" s="90"/>
      <c r="F93" s="65">
        <f>SUM(F91:F92)</f>
        <v>64000</v>
      </c>
      <c r="G93" s="65">
        <f t="shared" ref="G93:H93" si="70">SUM(G91:G92)</f>
        <v>0</v>
      </c>
      <c r="H93" s="65">
        <f t="shared" si="70"/>
        <v>0</v>
      </c>
      <c r="I93" s="65">
        <f>SUM(I91:I92)</f>
        <v>0</v>
      </c>
      <c r="J93" s="65">
        <f>SUM(J91:J92)</f>
        <v>0</v>
      </c>
      <c r="K93" s="84">
        <f>SUM(K91:K92)</f>
        <v>53781.512605042022</v>
      </c>
      <c r="L93" s="84">
        <f t="shared" ref="L93:M93" si="71">SUM(L91:L92)</f>
        <v>0</v>
      </c>
      <c r="M93" s="84">
        <f t="shared" si="71"/>
        <v>0</v>
      </c>
      <c r="N93" s="84">
        <f>SUM(N91:N92)</f>
        <v>0</v>
      </c>
      <c r="O93" s="84">
        <f>SUM(O91:O92)</f>
        <v>0</v>
      </c>
      <c r="P93" s="120">
        <f t="shared" si="66"/>
        <v>53781.512605042022</v>
      </c>
      <c r="Q93" s="97"/>
      <c r="R93" s="122"/>
      <c r="S93" s="123"/>
    </row>
    <row r="94" spans="1:19" ht="29.25" customHeight="1" thickBot="1" x14ac:dyDescent="0.25">
      <c r="A94" s="381">
        <v>75</v>
      </c>
      <c r="B94" s="90"/>
      <c r="C94" s="39"/>
      <c r="D94" s="49" t="s">
        <v>70</v>
      </c>
      <c r="E94" s="90"/>
      <c r="F94" s="124"/>
      <c r="G94" s="41"/>
      <c r="H94" s="41"/>
      <c r="I94" s="41"/>
      <c r="J94" s="41"/>
      <c r="K94" s="84"/>
      <c r="L94" s="84"/>
      <c r="M94" s="84"/>
      <c r="N94" s="84"/>
      <c r="O94" s="84"/>
      <c r="P94" s="120"/>
      <c r="Q94" s="97"/>
      <c r="R94" s="122"/>
      <c r="S94" s="123"/>
    </row>
    <row r="95" spans="1:19" s="13" customFormat="1" ht="37.5" customHeight="1" thickBot="1" x14ac:dyDescent="0.25">
      <c r="A95" s="378">
        <v>76</v>
      </c>
      <c r="B95" s="104" t="s">
        <v>71</v>
      </c>
      <c r="C95" s="242">
        <v>52</v>
      </c>
      <c r="D95" s="249" t="s">
        <v>181</v>
      </c>
      <c r="E95" s="104" t="s">
        <v>64</v>
      </c>
      <c r="F95" s="242">
        <v>17000</v>
      </c>
      <c r="G95" s="242">
        <v>0</v>
      </c>
      <c r="H95" s="242">
        <v>0</v>
      </c>
      <c r="I95" s="242">
        <v>0</v>
      </c>
      <c r="J95" s="242">
        <v>0</v>
      </c>
      <c r="K95" s="243">
        <f t="shared" ref="K95:O97" si="72">F95/1.19</f>
        <v>14285.714285714286</v>
      </c>
      <c r="L95" s="243">
        <f t="shared" si="72"/>
        <v>0</v>
      </c>
      <c r="M95" s="243">
        <f t="shared" si="72"/>
        <v>0</v>
      </c>
      <c r="N95" s="243">
        <f t="shared" si="72"/>
        <v>0</v>
      </c>
      <c r="O95" s="243">
        <f t="shared" si="72"/>
        <v>0</v>
      </c>
      <c r="P95" s="120">
        <f>K95+N95</f>
        <v>14285.714285714286</v>
      </c>
      <c r="Q95" s="244" t="s">
        <v>113</v>
      </c>
      <c r="R95" s="96" t="s">
        <v>261</v>
      </c>
      <c r="S95" s="125" t="s">
        <v>263</v>
      </c>
    </row>
    <row r="96" spans="1:19" s="46" customFormat="1" ht="37.5" customHeight="1" thickBot="1" x14ac:dyDescent="0.25">
      <c r="A96" s="381">
        <v>77</v>
      </c>
      <c r="B96" s="104" t="s">
        <v>71</v>
      </c>
      <c r="C96" s="346">
        <v>52.1</v>
      </c>
      <c r="D96" s="249" t="s">
        <v>347</v>
      </c>
      <c r="E96" s="104" t="s">
        <v>348</v>
      </c>
      <c r="F96" s="346">
        <v>6000</v>
      </c>
      <c r="G96" s="346">
        <v>0</v>
      </c>
      <c r="H96" s="346">
        <v>0</v>
      </c>
      <c r="I96" s="346">
        <v>0</v>
      </c>
      <c r="J96" s="346">
        <v>0</v>
      </c>
      <c r="K96" s="340">
        <v>5042.0168067226896</v>
      </c>
      <c r="L96" s="340">
        <v>0</v>
      </c>
      <c r="M96" s="340">
        <v>0</v>
      </c>
      <c r="N96" s="340">
        <v>0</v>
      </c>
      <c r="O96" s="340">
        <v>0</v>
      </c>
      <c r="P96" s="120">
        <v>5042.0168067226896</v>
      </c>
      <c r="Q96" s="341" t="s">
        <v>113</v>
      </c>
      <c r="R96" s="96" t="s">
        <v>310</v>
      </c>
      <c r="S96" s="125" t="s">
        <v>267</v>
      </c>
    </row>
    <row r="97" spans="1:22" s="46" customFormat="1" ht="32.25" customHeight="1" thickBot="1" x14ac:dyDescent="0.25">
      <c r="A97" s="378">
        <v>78</v>
      </c>
      <c r="B97" s="218" t="s">
        <v>71</v>
      </c>
      <c r="C97" s="216">
        <v>53</v>
      </c>
      <c r="D97" s="49" t="s">
        <v>251</v>
      </c>
      <c r="E97" s="218" t="s">
        <v>252</v>
      </c>
      <c r="F97" s="217">
        <v>119000</v>
      </c>
      <c r="G97" s="217">
        <v>0</v>
      </c>
      <c r="H97" s="217">
        <v>0</v>
      </c>
      <c r="I97" s="217">
        <v>0</v>
      </c>
      <c r="J97" s="217">
        <v>0</v>
      </c>
      <c r="K97" s="214">
        <f t="shared" si="72"/>
        <v>100000</v>
      </c>
      <c r="L97" s="214">
        <f t="shared" ref="L97:L98" si="73">G97/1.19</f>
        <v>0</v>
      </c>
      <c r="M97" s="214">
        <f t="shared" ref="M97:M98" si="74">H97/1.19</f>
        <v>0</v>
      </c>
      <c r="N97" s="214">
        <f t="shared" ref="N97:N98" si="75">I97/1.19</f>
        <v>0</v>
      </c>
      <c r="O97" s="214">
        <f t="shared" ref="O97:O98" si="76">J97/1.19</f>
        <v>0</v>
      </c>
      <c r="P97" s="120">
        <f>K97+N97</f>
        <v>100000</v>
      </c>
      <c r="Q97" s="215" t="s">
        <v>113</v>
      </c>
      <c r="R97" s="96" t="s">
        <v>277</v>
      </c>
      <c r="S97" s="96" t="s">
        <v>278</v>
      </c>
    </row>
    <row r="98" spans="1:22" s="46" customFormat="1" ht="27" customHeight="1" thickBot="1" x14ac:dyDescent="0.25">
      <c r="A98" s="381">
        <v>79</v>
      </c>
      <c r="B98" s="308" t="s">
        <v>71</v>
      </c>
      <c r="C98" s="306">
        <v>53.1</v>
      </c>
      <c r="D98" s="49" t="s">
        <v>318</v>
      </c>
      <c r="E98" s="308" t="s">
        <v>319</v>
      </c>
      <c r="F98" s="307">
        <v>0</v>
      </c>
      <c r="G98" s="307">
        <v>0</v>
      </c>
      <c r="H98" s="307">
        <v>1000</v>
      </c>
      <c r="I98" s="307">
        <v>0</v>
      </c>
      <c r="J98" s="307">
        <v>0</v>
      </c>
      <c r="K98" s="304">
        <f>F98/1.19</f>
        <v>0</v>
      </c>
      <c r="L98" s="304">
        <f t="shared" si="73"/>
        <v>0</v>
      </c>
      <c r="M98" s="304">
        <f t="shared" si="74"/>
        <v>840.3361344537816</v>
      </c>
      <c r="N98" s="304">
        <f t="shared" si="75"/>
        <v>0</v>
      </c>
      <c r="O98" s="304">
        <f t="shared" si="76"/>
        <v>0</v>
      </c>
      <c r="P98" s="120">
        <f>K98+L98+M98+N98+O98</f>
        <v>840.3361344537816</v>
      </c>
      <c r="Q98" s="305" t="s">
        <v>113</v>
      </c>
      <c r="R98" s="96" t="s">
        <v>277</v>
      </c>
      <c r="S98" s="96" t="s">
        <v>272</v>
      </c>
    </row>
    <row r="99" spans="1:22" ht="28.5" customHeight="1" thickBot="1" x14ac:dyDescent="0.25">
      <c r="A99" s="378">
        <v>80</v>
      </c>
      <c r="B99" s="90"/>
      <c r="C99" s="39"/>
      <c r="D99" s="70" t="s">
        <v>191</v>
      </c>
      <c r="E99" s="90"/>
      <c r="F99" s="65">
        <f>SUM(F95:F98)</f>
        <v>142000</v>
      </c>
      <c r="G99" s="346">
        <f t="shared" ref="G99:J99" si="77">SUM(G95:G98)</f>
        <v>0</v>
      </c>
      <c r="H99" s="346">
        <f t="shared" si="77"/>
        <v>1000</v>
      </c>
      <c r="I99" s="346">
        <f t="shared" si="77"/>
        <v>0</v>
      </c>
      <c r="J99" s="340">
        <f t="shared" si="77"/>
        <v>0</v>
      </c>
      <c r="K99" s="340">
        <f t="shared" ref="K99" si="78">SUM(K95:K98)</f>
        <v>119327.73109243697</v>
      </c>
      <c r="L99" s="340">
        <f t="shared" ref="L99" si="79">SUM(L95:L98)</f>
        <v>0</v>
      </c>
      <c r="M99" s="340">
        <f t="shared" ref="M99" si="80">SUM(M95:M98)</f>
        <v>840.3361344537816</v>
      </c>
      <c r="N99" s="340">
        <f t="shared" ref="N99" si="81">SUM(N95:N98)</f>
        <v>0</v>
      </c>
      <c r="O99" s="340">
        <f t="shared" ref="O99" si="82">SUM(O95:O98)</f>
        <v>0</v>
      </c>
      <c r="P99" s="340">
        <f t="shared" ref="P99" si="83">SUM(P95:P98)</f>
        <v>120168.06722689075</v>
      </c>
      <c r="Q99" s="97"/>
      <c r="R99" s="108"/>
      <c r="S99" s="109"/>
    </row>
    <row r="100" spans="1:22" ht="25.5" customHeight="1" thickBot="1" x14ac:dyDescent="0.25">
      <c r="A100" s="381">
        <v>81</v>
      </c>
      <c r="B100" s="90"/>
      <c r="C100" s="39"/>
      <c r="D100" s="49" t="s">
        <v>125</v>
      </c>
      <c r="E100" s="90"/>
      <c r="F100" s="65"/>
      <c r="G100" s="41"/>
      <c r="H100" s="41"/>
      <c r="I100" s="41"/>
      <c r="J100" s="41"/>
      <c r="K100" s="84">
        <f t="shared" ref="K100:P100" si="84">K19+K21+K23+K26+K30+K34+K39+K44+K70+K74+K80+K84+K88+K89+K90+K93+K99</f>
        <v>1421566.679515843</v>
      </c>
      <c r="L100" s="84">
        <f t="shared" si="84"/>
        <v>220839.14116105155</v>
      </c>
      <c r="M100" s="84">
        <f t="shared" si="84"/>
        <v>566179.107239226</v>
      </c>
      <c r="N100" s="84">
        <f t="shared" si="84"/>
        <v>21925.83455400509</v>
      </c>
      <c r="O100" s="84">
        <f t="shared" si="84"/>
        <v>27623.15935548531</v>
      </c>
      <c r="P100" s="84">
        <f t="shared" si="84"/>
        <v>2258133.9218256115</v>
      </c>
      <c r="Q100" s="97"/>
      <c r="R100" s="108"/>
      <c r="S100" s="109"/>
    </row>
    <row r="101" spans="1:22" ht="29.25" customHeight="1" thickBot="1" x14ac:dyDescent="0.25">
      <c r="A101" s="378">
        <v>82</v>
      </c>
      <c r="B101" s="39"/>
      <c r="C101" s="39"/>
      <c r="D101" s="49" t="s">
        <v>320</v>
      </c>
      <c r="E101" s="90"/>
      <c r="F101" s="65"/>
      <c r="G101" s="41"/>
      <c r="H101" s="41"/>
      <c r="I101" s="41"/>
      <c r="J101" s="41"/>
      <c r="K101" s="84"/>
      <c r="L101" s="84"/>
      <c r="M101" s="84"/>
      <c r="N101" s="84"/>
      <c r="O101" s="84"/>
      <c r="P101" s="120"/>
      <c r="Q101" s="97"/>
      <c r="R101" s="101"/>
      <c r="S101" s="102"/>
    </row>
    <row r="102" spans="1:22" s="46" customFormat="1" ht="41.25" customHeight="1" thickBot="1" x14ac:dyDescent="0.25">
      <c r="A102" s="381">
        <v>83</v>
      </c>
      <c r="B102" s="309" t="s">
        <v>178</v>
      </c>
      <c r="C102" s="309">
        <v>53.2</v>
      </c>
      <c r="D102" s="314" t="s">
        <v>322</v>
      </c>
      <c r="E102" s="310" t="s">
        <v>179</v>
      </c>
      <c r="F102" s="311">
        <v>75000</v>
      </c>
      <c r="G102" s="311">
        <v>0</v>
      </c>
      <c r="H102" s="311">
        <v>0</v>
      </c>
      <c r="I102" s="311">
        <v>0</v>
      </c>
      <c r="J102" s="311">
        <v>0</v>
      </c>
      <c r="K102" s="312">
        <f>F102/1.19</f>
        <v>63025.210084033613</v>
      </c>
      <c r="L102" s="312">
        <f t="shared" ref="L102:O104" si="85">G102/1.19</f>
        <v>0</v>
      </c>
      <c r="M102" s="312">
        <f t="shared" si="85"/>
        <v>0</v>
      </c>
      <c r="N102" s="312">
        <f t="shared" si="85"/>
        <v>0</v>
      </c>
      <c r="O102" s="312">
        <f t="shared" si="85"/>
        <v>0</v>
      </c>
      <c r="P102" s="312">
        <f>K102</f>
        <v>63025.210084033613</v>
      </c>
      <c r="Q102" s="313" t="s">
        <v>325</v>
      </c>
      <c r="R102" s="87" t="s">
        <v>263</v>
      </c>
      <c r="S102" s="88" t="s">
        <v>265</v>
      </c>
    </row>
    <row r="103" spans="1:22" s="46" customFormat="1" ht="34.5" customHeight="1" thickBot="1" x14ac:dyDescent="0.25">
      <c r="A103" s="378">
        <v>84</v>
      </c>
      <c r="B103" s="309" t="s">
        <v>178</v>
      </c>
      <c r="C103" s="309">
        <v>53.3</v>
      </c>
      <c r="D103" s="314" t="s">
        <v>323</v>
      </c>
      <c r="E103" s="310" t="s">
        <v>324</v>
      </c>
      <c r="F103" s="311">
        <v>0</v>
      </c>
      <c r="G103" s="311">
        <v>0</v>
      </c>
      <c r="H103" s="311">
        <v>0</v>
      </c>
      <c r="I103" s="311">
        <v>0</v>
      </c>
      <c r="J103" s="311">
        <v>0</v>
      </c>
      <c r="K103" s="312">
        <f>F103/1.19</f>
        <v>0</v>
      </c>
      <c r="L103" s="312">
        <f t="shared" si="85"/>
        <v>0</v>
      </c>
      <c r="M103" s="312">
        <f t="shared" si="85"/>
        <v>0</v>
      </c>
      <c r="N103" s="312">
        <f t="shared" si="85"/>
        <v>0</v>
      </c>
      <c r="O103" s="312">
        <f t="shared" si="85"/>
        <v>0</v>
      </c>
      <c r="P103" s="312">
        <f>K103</f>
        <v>0</v>
      </c>
      <c r="Q103" s="313" t="s">
        <v>325</v>
      </c>
      <c r="R103" s="87" t="s">
        <v>263</v>
      </c>
      <c r="S103" s="88" t="s">
        <v>265</v>
      </c>
    </row>
    <row r="104" spans="1:22" s="46" customFormat="1" ht="45.75" customHeight="1" thickBot="1" x14ac:dyDescent="0.25">
      <c r="A104" s="381">
        <v>85</v>
      </c>
      <c r="B104" s="322" t="s">
        <v>178</v>
      </c>
      <c r="C104" s="322">
        <v>53.4</v>
      </c>
      <c r="D104" s="314" t="s">
        <v>333</v>
      </c>
      <c r="E104" s="324" t="s">
        <v>350</v>
      </c>
      <c r="F104" s="323">
        <v>23000</v>
      </c>
      <c r="G104" s="323">
        <v>0</v>
      </c>
      <c r="H104" s="323">
        <v>0</v>
      </c>
      <c r="I104" s="323">
        <v>0</v>
      </c>
      <c r="J104" s="323">
        <v>0</v>
      </c>
      <c r="K104" s="319">
        <f>F104/1.19</f>
        <v>19327.731092436974</v>
      </c>
      <c r="L104" s="319">
        <f t="shared" si="85"/>
        <v>0</v>
      </c>
      <c r="M104" s="319">
        <f t="shared" si="85"/>
        <v>0</v>
      </c>
      <c r="N104" s="319">
        <f t="shared" si="85"/>
        <v>0</v>
      </c>
      <c r="O104" s="319">
        <f t="shared" si="85"/>
        <v>0</v>
      </c>
      <c r="P104" s="319">
        <f>K104</f>
        <v>19327.731092436974</v>
      </c>
      <c r="Q104" s="320" t="s">
        <v>325</v>
      </c>
      <c r="R104" s="332" t="s">
        <v>290</v>
      </c>
      <c r="S104" s="333" t="s">
        <v>267</v>
      </c>
    </row>
    <row r="105" spans="1:22" s="46" customFormat="1" ht="28.5" customHeight="1" thickBot="1" x14ac:dyDescent="0.25">
      <c r="A105" s="378">
        <v>86</v>
      </c>
      <c r="B105" s="309"/>
      <c r="C105" s="309"/>
      <c r="D105" s="49" t="s">
        <v>321</v>
      </c>
      <c r="E105" s="310"/>
      <c r="F105" s="311">
        <f>F102+F103+F104</f>
        <v>98000</v>
      </c>
      <c r="G105" s="323">
        <f t="shared" ref="G105:K105" si="86">G102+G103+G104</f>
        <v>0</v>
      </c>
      <c r="H105" s="323">
        <f t="shared" si="86"/>
        <v>0</v>
      </c>
      <c r="I105" s="323">
        <f t="shared" si="86"/>
        <v>0</v>
      </c>
      <c r="J105" s="323">
        <f t="shared" si="86"/>
        <v>0</v>
      </c>
      <c r="K105" s="319">
        <f t="shared" si="86"/>
        <v>82352.941176470587</v>
      </c>
      <c r="L105" s="319">
        <f t="shared" ref="L105" si="87">L102+L103+L104</f>
        <v>0</v>
      </c>
      <c r="M105" s="319">
        <f t="shared" ref="M105" si="88">M102+M103+M104</f>
        <v>0</v>
      </c>
      <c r="N105" s="319">
        <f t="shared" ref="N105" si="89">N102+N103+N104</f>
        <v>0</v>
      </c>
      <c r="O105" s="319">
        <f t="shared" ref="O105" si="90">O102+O103+O104</f>
        <v>0</v>
      </c>
      <c r="P105" s="319">
        <f t="shared" ref="P105" si="91">P102+P103+P104</f>
        <v>82352.941176470587</v>
      </c>
      <c r="Q105" s="97"/>
      <c r="R105" s="101"/>
      <c r="S105" s="102"/>
      <c r="V105" s="34"/>
    </row>
    <row r="106" spans="1:22" s="46" customFormat="1" ht="34.5" customHeight="1" thickBot="1" x14ac:dyDescent="0.25">
      <c r="A106" s="381">
        <v>87</v>
      </c>
      <c r="B106" s="326" t="s">
        <v>341</v>
      </c>
      <c r="C106" s="326">
        <v>53.5</v>
      </c>
      <c r="D106" s="49" t="s">
        <v>342</v>
      </c>
      <c r="E106" s="327" t="s">
        <v>351</v>
      </c>
      <c r="F106" s="328">
        <v>69000</v>
      </c>
      <c r="G106" s="328">
        <v>0</v>
      </c>
      <c r="H106" s="328">
        <v>0</v>
      </c>
      <c r="I106" s="328">
        <v>0</v>
      </c>
      <c r="J106" s="328">
        <v>0</v>
      </c>
      <c r="K106" s="329">
        <f>F106/1.19</f>
        <v>57983.193277310929</v>
      </c>
      <c r="L106" s="329">
        <f t="shared" ref="L106:O108" si="92">G106/1.19</f>
        <v>0</v>
      </c>
      <c r="M106" s="329">
        <f t="shared" si="92"/>
        <v>0</v>
      </c>
      <c r="N106" s="329">
        <f t="shared" si="92"/>
        <v>0</v>
      </c>
      <c r="O106" s="329">
        <f t="shared" si="92"/>
        <v>0</v>
      </c>
      <c r="P106" s="329">
        <f>K106</f>
        <v>57983.193277310929</v>
      </c>
      <c r="Q106" s="330" t="s">
        <v>325</v>
      </c>
      <c r="R106" s="335" t="s">
        <v>290</v>
      </c>
      <c r="S106" s="102" t="s">
        <v>267</v>
      </c>
      <c r="V106" s="34"/>
    </row>
    <row r="107" spans="1:22" s="46" customFormat="1" ht="82.5" customHeight="1" thickBot="1" x14ac:dyDescent="0.25">
      <c r="A107" s="378">
        <v>88</v>
      </c>
      <c r="B107" s="345" t="s">
        <v>341</v>
      </c>
      <c r="C107" s="345">
        <v>53.6</v>
      </c>
      <c r="D107" s="49" t="s">
        <v>360</v>
      </c>
      <c r="E107" s="347" t="s">
        <v>363</v>
      </c>
      <c r="F107" s="346">
        <v>11000</v>
      </c>
      <c r="G107" s="346">
        <v>0</v>
      </c>
      <c r="H107" s="346">
        <v>0</v>
      </c>
      <c r="I107" s="346">
        <v>0</v>
      </c>
      <c r="J107" s="346">
        <v>0</v>
      </c>
      <c r="K107" s="340">
        <f>F107/1.19</f>
        <v>9243.6974789915967</v>
      </c>
      <c r="L107" s="340">
        <f t="shared" si="92"/>
        <v>0</v>
      </c>
      <c r="M107" s="340">
        <f t="shared" si="92"/>
        <v>0</v>
      </c>
      <c r="N107" s="340">
        <f t="shared" si="92"/>
        <v>0</v>
      </c>
      <c r="O107" s="340">
        <f t="shared" si="92"/>
        <v>0</v>
      </c>
      <c r="P107" s="340">
        <f>K107</f>
        <v>9243.6974789915967</v>
      </c>
      <c r="Q107" s="341" t="s">
        <v>371</v>
      </c>
      <c r="R107" s="104" t="s">
        <v>353</v>
      </c>
      <c r="S107" s="367" t="s">
        <v>267</v>
      </c>
      <c r="V107" s="34"/>
    </row>
    <row r="108" spans="1:22" s="46" customFormat="1" ht="78" customHeight="1" thickBot="1" x14ac:dyDescent="0.25">
      <c r="A108" s="381">
        <v>89</v>
      </c>
      <c r="B108" s="345" t="s">
        <v>341</v>
      </c>
      <c r="C108" s="345">
        <v>53.7</v>
      </c>
      <c r="D108" s="49" t="s">
        <v>361</v>
      </c>
      <c r="E108" s="347" t="s">
        <v>362</v>
      </c>
      <c r="F108" s="346">
        <v>95000</v>
      </c>
      <c r="G108" s="346">
        <v>0</v>
      </c>
      <c r="H108" s="346">
        <v>0</v>
      </c>
      <c r="I108" s="346">
        <v>0</v>
      </c>
      <c r="J108" s="346">
        <v>0</v>
      </c>
      <c r="K108" s="340">
        <f>F108/1.19</f>
        <v>79831.932773109249</v>
      </c>
      <c r="L108" s="340">
        <f t="shared" si="92"/>
        <v>0</v>
      </c>
      <c r="M108" s="340">
        <f t="shared" si="92"/>
        <v>0</v>
      </c>
      <c r="N108" s="340">
        <f t="shared" si="92"/>
        <v>0</v>
      </c>
      <c r="O108" s="340">
        <f t="shared" si="92"/>
        <v>0</v>
      </c>
      <c r="P108" s="340">
        <f>K108</f>
        <v>79831.932773109249</v>
      </c>
      <c r="Q108" s="341" t="s">
        <v>371</v>
      </c>
      <c r="R108" s="104" t="s">
        <v>353</v>
      </c>
      <c r="S108" s="367" t="s">
        <v>267</v>
      </c>
      <c r="V108" s="34"/>
    </row>
    <row r="109" spans="1:22" s="46" customFormat="1" ht="29.25" customHeight="1" thickBot="1" x14ac:dyDescent="0.25">
      <c r="A109" s="378">
        <v>90</v>
      </c>
      <c r="B109" s="326"/>
      <c r="C109" s="326"/>
      <c r="D109" s="49" t="s">
        <v>343</v>
      </c>
      <c r="E109" s="327"/>
      <c r="F109" s="328">
        <f>F106+F107+F108</f>
        <v>175000</v>
      </c>
      <c r="G109" s="346">
        <f t="shared" ref="G109:P109" si="93">G106+G107+G108</f>
        <v>0</v>
      </c>
      <c r="H109" s="346">
        <f t="shared" si="93"/>
        <v>0</v>
      </c>
      <c r="I109" s="346">
        <f t="shared" si="93"/>
        <v>0</v>
      </c>
      <c r="J109" s="346">
        <f t="shared" si="93"/>
        <v>0</v>
      </c>
      <c r="K109" s="340">
        <f t="shared" si="93"/>
        <v>147058.82352941178</v>
      </c>
      <c r="L109" s="340">
        <f t="shared" si="93"/>
        <v>0</v>
      </c>
      <c r="M109" s="340">
        <f t="shared" si="93"/>
        <v>0</v>
      </c>
      <c r="N109" s="340">
        <f t="shared" si="93"/>
        <v>0</v>
      </c>
      <c r="O109" s="340">
        <f t="shared" si="93"/>
        <v>0</v>
      </c>
      <c r="P109" s="340">
        <f t="shared" si="93"/>
        <v>147058.82352941178</v>
      </c>
      <c r="Q109" s="97"/>
      <c r="R109" s="101"/>
      <c r="S109" s="102"/>
      <c r="V109" s="34"/>
    </row>
    <row r="110" spans="1:22" s="46" customFormat="1" ht="34.5" customHeight="1" thickBot="1" x14ac:dyDescent="0.25">
      <c r="A110" s="381">
        <v>91</v>
      </c>
      <c r="B110" s="309"/>
      <c r="C110" s="309"/>
      <c r="D110" s="49" t="s">
        <v>74</v>
      </c>
      <c r="E110" s="310"/>
      <c r="F110" s="311"/>
      <c r="G110" s="41"/>
      <c r="H110" s="41"/>
      <c r="I110" s="41"/>
      <c r="J110" s="41"/>
      <c r="K110" s="312"/>
      <c r="L110" s="312"/>
      <c r="M110" s="312"/>
      <c r="N110" s="312"/>
      <c r="O110" s="312"/>
      <c r="P110" s="120"/>
      <c r="Q110" s="97"/>
      <c r="R110" s="101"/>
      <c r="S110" s="102"/>
    </row>
    <row r="111" spans="1:22" ht="45.75" customHeight="1" thickBot="1" x14ac:dyDescent="0.25">
      <c r="A111" s="378">
        <v>92</v>
      </c>
      <c r="B111" s="39" t="s">
        <v>75</v>
      </c>
      <c r="C111" s="39">
        <v>54</v>
      </c>
      <c r="D111" s="49" t="s">
        <v>260</v>
      </c>
      <c r="E111" s="90" t="s">
        <v>99</v>
      </c>
      <c r="F111" s="65">
        <v>15000</v>
      </c>
      <c r="G111" s="65">
        <v>0</v>
      </c>
      <c r="H111" s="65">
        <v>0</v>
      </c>
      <c r="I111" s="65">
        <v>0</v>
      </c>
      <c r="J111" s="65">
        <v>0</v>
      </c>
      <c r="K111" s="84">
        <f t="shared" ref="K111:O113" si="94">F111/1.19</f>
        <v>12605.042016806723</v>
      </c>
      <c r="L111" s="84">
        <f t="shared" si="94"/>
        <v>0</v>
      </c>
      <c r="M111" s="84">
        <f t="shared" si="94"/>
        <v>0</v>
      </c>
      <c r="N111" s="84">
        <f t="shared" si="94"/>
        <v>0</v>
      </c>
      <c r="O111" s="84">
        <f t="shared" si="94"/>
        <v>0</v>
      </c>
      <c r="P111" s="120">
        <f>K111</f>
        <v>12605.042016806723</v>
      </c>
      <c r="Q111" s="234" t="s">
        <v>113</v>
      </c>
      <c r="R111" s="235" t="s">
        <v>310</v>
      </c>
      <c r="S111" s="235" t="s">
        <v>290</v>
      </c>
    </row>
    <row r="112" spans="1:22" s="46" customFormat="1" ht="45.75" customHeight="1" thickBot="1" x14ac:dyDescent="0.25">
      <c r="A112" s="381">
        <v>93</v>
      </c>
      <c r="B112" s="264" t="s">
        <v>75</v>
      </c>
      <c r="C112" s="264">
        <v>55</v>
      </c>
      <c r="D112" s="49" t="s">
        <v>294</v>
      </c>
      <c r="E112" s="266" t="s">
        <v>38</v>
      </c>
      <c r="F112" s="265">
        <v>45000</v>
      </c>
      <c r="G112" s="265">
        <v>0</v>
      </c>
      <c r="H112" s="265">
        <v>0</v>
      </c>
      <c r="I112" s="265">
        <v>0</v>
      </c>
      <c r="J112" s="265">
        <v>0</v>
      </c>
      <c r="K112" s="260">
        <f t="shared" si="94"/>
        <v>37815.126050420171</v>
      </c>
      <c r="L112" s="260">
        <f t="shared" ref="L112:L113" si="95">G112/1.19</f>
        <v>0</v>
      </c>
      <c r="M112" s="260">
        <f t="shared" ref="M112:M113" si="96">H112/1.19</f>
        <v>0</v>
      </c>
      <c r="N112" s="260">
        <f t="shared" ref="N112:N113" si="97">I112/1.19</f>
        <v>0</v>
      </c>
      <c r="O112" s="260">
        <f t="shared" ref="O112:O113" si="98">J112/1.19</f>
        <v>0</v>
      </c>
      <c r="P112" s="120">
        <f t="shared" ref="P112:P113" si="99">K112</f>
        <v>37815.126050420171</v>
      </c>
      <c r="Q112" s="261" t="s">
        <v>113</v>
      </c>
      <c r="R112" s="262" t="s">
        <v>265</v>
      </c>
      <c r="S112" s="262" t="s">
        <v>289</v>
      </c>
    </row>
    <row r="113" spans="1:37" s="46" customFormat="1" ht="45.75" customHeight="1" thickBot="1" x14ac:dyDescent="0.25">
      <c r="A113" s="378">
        <v>94</v>
      </c>
      <c r="B113" s="264" t="s">
        <v>75</v>
      </c>
      <c r="C113" s="264">
        <v>56</v>
      </c>
      <c r="D113" s="49" t="s">
        <v>295</v>
      </c>
      <c r="E113" s="266" t="s">
        <v>38</v>
      </c>
      <c r="F113" s="265">
        <v>45000</v>
      </c>
      <c r="G113" s="265">
        <v>0</v>
      </c>
      <c r="H113" s="265">
        <v>0</v>
      </c>
      <c r="I113" s="265">
        <v>0</v>
      </c>
      <c r="J113" s="265">
        <v>0</v>
      </c>
      <c r="K113" s="260">
        <f t="shared" si="94"/>
        <v>37815.126050420171</v>
      </c>
      <c r="L113" s="260">
        <f t="shared" si="95"/>
        <v>0</v>
      </c>
      <c r="M113" s="260">
        <f t="shared" si="96"/>
        <v>0</v>
      </c>
      <c r="N113" s="260">
        <f t="shared" si="97"/>
        <v>0</v>
      </c>
      <c r="O113" s="260">
        <f t="shared" si="98"/>
        <v>0</v>
      </c>
      <c r="P113" s="120">
        <f t="shared" si="99"/>
        <v>37815.126050420171</v>
      </c>
      <c r="Q113" s="261" t="s">
        <v>113</v>
      </c>
      <c r="R113" s="331" t="s">
        <v>265</v>
      </c>
      <c r="S113" s="331" t="s">
        <v>289</v>
      </c>
    </row>
    <row r="114" spans="1:37" ht="29.25" customHeight="1" thickBot="1" x14ac:dyDescent="0.25">
      <c r="A114" s="381">
        <v>95</v>
      </c>
      <c r="B114" s="39"/>
      <c r="C114" s="39"/>
      <c r="D114" s="49" t="s">
        <v>76</v>
      </c>
      <c r="E114" s="90"/>
      <c r="F114" s="65">
        <f>SUM(F111:F113)</f>
        <v>105000</v>
      </c>
      <c r="G114" s="265">
        <f t="shared" ref="G114:K114" si="100">SUM(G111:G113)</f>
        <v>0</v>
      </c>
      <c r="H114" s="265">
        <f t="shared" si="100"/>
        <v>0</v>
      </c>
      <c r="I114" s="265">
        <f t="shared" si="100"/>
        <v>0</v>
      </c>
      <c r="J114" s="265">
        <f t="shared" si="100"/>
        <v>0</v>
      </c>
      <c r="K114" s="260">
        <f t="shared" si="100"/>
        <v>88235.294117647063</v>
      </c>
      <c r="L114" s="260">
        <f t="shared" ref="L114" si="101">SUM(L111:L113)</f>
        <v>0</v>
      </c>
      <c r="M114" s="260">
        <f t="shared" ref="M114" si="102">SUM(M111:M113)</f>
        <v>0</v>
      </c>
      <c r="N114" s="260">
        <f t="shared" ref="N114" si="103">SUM(N111:N113)</f>
        <v>0</v>
      </c>
      <c r="O114" s="260">
        <f t="shared" ref="O114" si="104">SUM(O111:O113)</f>
        <v>0</v>
      </c>
      <c r="P114" s="260">
        <f t="shared" ref="P114" si="105">SUM(P111:P113)</f>
        <v>88235.294117647063</v>
      </c>
      <c r="Q114" s="97"/>
      <c r="R114" s="108"/>
      <c r="S114" s="109"/>
    </row>
    <row r="115" spans="1:37" ht="24" customHeight="1" thickBot="1" x14ac:dyDescent="0.25">
      <c r="A115" s="378">
        <v>96</v>
      </c>
      <c r="B115" s="39"/>
      <c r="C115" s="39"/>
      <c r="D115" s="60" t="s">
        <v>77</v>
      </c>
      <c r="E115" s="90"/>
      <c r="F115" s="40"/>
      <c r="G115" s="40"/>
      <c r="H115" s="40"/>
      <c r="I115" s="40"/>
      <c r="J115" s="40"/>
      <c r="K115" s="84">
        <f>K100+K105+K109+K114</f>
        <v>1739213.7383393724</v>
      </c>
      <c r="L115" s="329">
        <f t="shared" ref="L115:P115" si="106">L100+L105+L109+L114</f>
        <v>220839.14116105155</v>
      </c>
      <c r="M115" s="329">
        <f t="shared" si="106"/>
        <v>566179.107239226</v>
      </c>
      <c r="N115" s="329">
        <f t="shared" si="106"/>
        <v>21925.83455400509</v>
      </c>
      <c r="O115" s="329">
        <f t="shared" si="106"/>
        <v>27623.15935548531</v>
      </c>
      <c r="P115" s="329">
        <f t="shared" si="106"/>
        <v>2575780.9806491407</v>
      </c>
      <c r="Q115" s="97"/>
      <c r="R115" s="101"/>
      <c r="S115" s="102"/>
    </row>
    <row r="116" spans="1:37" s="9" customFormat="1" ht="20.25" customHeight="1" thickBot="1" x14ac:dyDescent="0.25">
      <c r="A116" s="381">
        <v>97</v>
      </c>
      <c r="B116" s="39"/>
      <c r="C116" s="39"/>
      <c r="D116" s="60" t="s">
        <v>183</v>
      </c>
      <c r="E116" s="90"/>
      <c r="F116" s="84" t="s">
        <v>137</v>
      </c>
      <c r="G116" s="65"/>
      <c r="H116" s="65"/>
      <c r="I116" s="65"/>
      <c r="J116" s="65"/>
      <c r="K116" s="84"/>
      <c r="L116" s="84"/>
      <c r="M116" s="84"/>
      <c r="N116" s="84"/>
      <c r="O116" s="84"/>
      <c r="P116" s="120"/>
      <c r="Q116" s="97"/>
      <c r="R116" s="101"/>
      <c r="S116" s="102"/>
      <c r="T116" s="8"/>
      <c r="U116" s="8"/>
      <c r="V116" s="8"/>
      <c r="W116" s="8"/>
      <c r="X116" s="8"/>
      <c r="Y116" s="8"/>
      <c r="Z116" s="8"/>
      <c r="AA116" s="8"/>
      <c r="AB116" s="8"/>
      <c r="AC116" s="8"/>
      <c r="AD116" s="8"/>
      <c r="AE116" s="8"/>
      <c r="AF116" s="8"/>
      <c r="AG116" s="8"/>
      <c r="AH116" s="8"/>
      <c r="AI116" s="8"/>
      <c r="AJ116" s="8"/>
      <c r="AK116" s="8"/>
    </row>
    <row r="117" spans="1:37" ht="33" customHeight="1" thickBot="1" x14ac:dyDescent="0.25">
      <c r="A117" s="378">
        <v>98</v>
      </c>
      <c r="B117" s="39" t="s">
        <v>78</v>
      </c>
      <c r="C117" s="39">
        <v>57</v>
      </c>
      <c r="D117" s="49" t="s">
        <v>79</v>
      </c>
      <c r="E117" s="90" t="s">
        <v>80</v>
      </c>
      <c r="F117" s="65">
        <v>50000</v>
      </c>
      <c r="G117" s="65">
        <v>0</v>
      </c>
      <c r="H117" s="65">
        <v>0</v>
      </c>
      <c r="I117" s="65">
        <v>0</v>
      </c>
      <c r="J117" s="65">
        <v>0</v>
      </c>
      <c r="K117" s="84">
        <f>F117/1.09</f>
        <v>45871.559633027522</v>
      </c>
      <c r="L117" s="84">
        <f>G117/1.09</f>
        <v>0</v>
      </c>
      <c r="M117" s="84">
        <f>H117/1.09</f>
        <v>0</v>
      </c>
      <c r="N117" s="84">
        <f>I117/1.09</f>
        <v>0</v>
      </c>
      <c r="O117" s="84">
        <f>J117/1.09</f>
        <v>0</v>
      </c>
      <c r="P117" s="120">
        <f>K117</f>
        <v>45871.559633027522</v>
      </c>
      <c r="Q117" s="417" t="s">
        <v>159</v>
      </c>
      <c r="R117" s="420" t="s">
        <v>263</v>
      </c>
      <c r="S117" s="443" t="s">
        <v>290</v>
      </c>
    </row>
    <row r="118" spans="1:37" ht="24" customHeight="1" thickBot="1" x14ac:dyDescent="0.25">
      <c r="A118" s="381">
        <v>99</v>
      </c>
      <c r="B118" s="39" t="s">
        <v>53</v>
      </c>
      <c r="C118" s="39">
        <v>58</v>
      </c>
      <c r="D118" s="49" t="s">
        <v>100</v>
      </c>
      <c r="E118" s="90" t="s">
        <v>81</v>
      </c>
      <c r="F118" s="65">
        <v>50000</v>
      </c>
      <c r="G118" s="65">
        <v>0</v>
      </c>
      <c r="H118" s="65">
        <v>0</v>
      </c>
      <c r="I118" s="65">
        <v>0</v>
      </c>
      <c r="J118" s="65">
        <v>0</v>
      </c>
      <c r="K118" s="84">
        <f>F118/1.19</f>
        <v>42016.806722689078</v>
      </c>
      <c r="L118" s="84">
        <f t="shared" ref="L118:O119" si="107">G118/1.09</f>
        <v>0</v>
      </c>
      <c r="M118" s="84">
        <f t="shared" si="107"/>
        <v>0</v>
      </c>
      <c r="N118" s="84">
        <f t="shared" si="107"/>
        <v>0</v>
      </c>
      <c r="O118" s="84">
        <f t="shared" si="107"/>
        <v>0</v>
      </c>
      <c r="P118" s="120">
        <f>K118</f>
        <v>42016.806722689078</v>
      </c>
      <c r="Q118" s="418"/>
      <c r="R118" s="420"/>
      <c r="S118" s="443"/>
    </row>
    <row r="119" spans="1:37" ht="24" customHeight="1" thickBot="1" x14ac:dyDescent="0.25">
      <c r="A119" s="378">
        <v>100</v>
      </c>
      <c r="B119" s="39" t="s">
        <v>54</v>
      </c>
      <c r="C119" s="39">
        <v>59</v>
      </c>
      <c r="D119" s="49" t="s">
        <v>82</v>
      </c>
      <c r="E119" s="90" t="s">
        <v>13</v>
      </c>
      <c r="F119" s="65">
        <v>15000</v>
      </c>
      <c r="G119" s="65">
        <v>0</v>
      </c>
      <c r="H119" s="65">
        <v>0</v>
      </c>
      <c r="I119" s="65">
        <v>0</v>
      </c>
      <c r="J119" s="65">
        <v>0</v>
      </c>
      <c r="K119" s="84">
        <f>F119/1.19</f>
        <v>12605.042016806723</v>
      </c>
      <c r="L119" s="84">
        <f t="shared" si="107"/>
        <v>0</v>
      </c>
      <c r="M119" s="84">
        <f t="shared" si="107"/>
        <v>0</v>
      </c>
      <c r="N119" s="84">
        <f t="shared" si="107"/>
        <v>0</v>
      </c>
      <c r="O119" s="84">
        <f t="shared" si="107"/>
        <v>0</v>
      </c>
      <c r="P119" s="120">
        <f>K119</f>
        <v>12605.042016806723</v>
      </c>
      <c r="Q119" s="418"/>
      <c r="R119" s="420"/>
      <c r="S119" s="443"/>
    </row>
    <row r="120" spans="1:37" ht="22.5" customHeight="1" thickBot="1" x14ac:dyDescent="0.25">
      <c r="A120" s="381">
        <v>101</v>
      </c>
      <c r="B120" s="57"/>
      <c r="C120" s="39"/>
      <c r="D120" s="49" t="s">
        <v>83</v>
      </c>
      <c r="E120" s="90"/>
      <c r="F120" s="65">
        <f t="shared" ref="F120:M120" si="108">SUM(F117:F119)</f>
        <v>115000</v>
      </c>
      <c r="G120" s="65">
        <f t="shared" si="108"/>
        <v>0</v>
      </c>
      <c r="H120" s="65">
        <f t="shared" si="108"/>
        <v>0</v>
      </c>
      <c r="I120" s="65">
        <f t="shared" si="108"/>
        <v>0</v>
      </c>
      <c r="J120" s="65">
        <f t="shared" si="108"/>
        <v>0</v>
      </c>
      <c r="K120" s="84">
        <f>SUM(K117:K119)</f>
        <v>100493.40837252332</v>
      </c>
      <c r="L120" s="84">
        <f t="shared" si="108"/>
        <v>0</v>
      </c>
      <c r="M120" s="84">
        <f t="shared" si="108"/>
        <v>0</v>
      </c>
      <c r="N120" s="84">
        <f>SUM(N117:N119)</f>
        <v>0</v>
      </c>
      <c r="O120" s="84">
        <f>SUM(O117:O119)</f>
        <v>0</v>
      </c>
      <c r="P120" s="120">
        <f>K120</f>
        <v>100493.40837252332</v>
      </c>
      <c r="Q120" s="97"/>
      <c r="R120" s="101"/>
      <c r="S120" s="102"/>
    </row>
    <row r="121" spans="1:37" x14ac:dyDescent="0.25">
      <c r="A121" s="67"/>
      <c r="B121" s="67"/>
      <c r="C121" s="67"/>
      <c r="D121" s="68" t="s">
        <v>281</v>
      </c>
      <c r="E121" s="67"/>
      <c r="F121" s="67"/>
      <c r="G121" s="130"/>
      <c r="H121" s="130"/>
      <c r="I121" s="130"/>
      <c r="J121" s="130"/>
      <c r="K121" s="442" t="s">
        <v>280</v>
      </c>
      <c r="L121" s="442"/>
      <c r="M121" s="68"/>
      <c r="N121" s="132"/>
      <c r="O121" s="408" t="s">
        <v>239</v>
      </c>
      <c r="P121" s="408"/>
      <c r="Q121" s="134" t="s">
        <v>118</v>
      </c>
      <c r="R121" s="407" t="s">
        <v>338</v>
      </c>
      <c r="S121" s="407"/>
    </row>
    <row r="122" spans="1:37" ht="15.75" customHeight="1" x14ac:dyDescent="0.25">
      <c r="A122" s="404" t="s">
        <v>192</v>
      </c>
      <c r="B122" s="404"/>
      <c r="C122" s="404"/>
      <c r="D122" s="404"/>
      <c r="E122" s="441" t="s">
        <v>307</v>
      </c>
      <c r="F122" s="441"/>
      <c r="G122" s="441"/>
      <c r="H122" s="441"/>
      <c r="I122" s="441"/>
      <c r="J122" s="441"/>
      <c r="K122" s="441"/>
      <c r="L122" s="441"/>
      <c r="M122" s="441"/>
      <c r="N122" s="138" t="s">
        <v>240</v>
      </c>
      <c r="O122" s="138"/>
      <c r="P122" s="138"/>
      <c r="Q122" s="139"/>
      <c r="R122" s="406" t="s">
        <v>337</v>
      </c>
      <c r="S122" s="406"/>
    </row>
    <row r="123" spans="1:37" ht="15.75" customHeight="1" x14ac:dyDescent="0.25">
      <c r="A123" s="67"/>
      <c r="B123" s="404" t="s">
        <v>253</v>
      </c>
      <c r="C123" s="404"/>
      <c r="D123" s="404"/>
      <c r="E123" s="67"/>
      <c r="F123" s="140"/>
      <c r="G123" s="130"/>
      <c r="H123" s="130"/>
      <c r="I123" s="130"/>
      <c r="J123" s="130"/>
      <c r="K123" s="407" t="s">
        <v>101</v>
      </c>
      <c r="L123" s="407"/>
      <c r="M123" s="126"/>
      <c r="N123" s="141"/>
      <c r="O123" s="408" t="s">
        <v>224</v>
      </c>
      <c r="P123" s="408"/>
      <c r="Q123" s="142"/>
      <c r="R123" s="406" t="s">
        <v>241</v>
      </c>
      <c r="S123" s="406"/>
    </row>
    <row r="124" spans="1:37" ht="17.25" customHeight="1" x14ac:dyDescent="0.25">
      <c r="D124" s="14"/>
      <c r="E124" s="1"/>
      <c r="F124" s="15"/>
      <c r="L124" s="12"/>
      <c r="M124" s="12"/>
      <c r="N124" s="12"/>
      <c r="O124" s="12"/>
      <c r="P124" s="12"/>
      <c r="Q124" s="12"/>
      <c r="R124" s="427"/>
      <c r="S124" s="427"/>
      <c r="T124" s="16"/>
    </row>
  </sheetData>
  <mergeCells count="85">
    <mergeCell ref="R122:S122"/>
    <mergeCell ref="N9:N16"/>
    <mergeCell ref="P9:P16"/>
    <mergeCell ref="K75:K76"/>
    <mergeCell ref="Q9:Q16"/>
    <mergeCell ref="Q72:Q73"/>
    <mergeCell ref="R9:R16"/>
    <mergeCell ref="S9:S16"/>
    <mergeCell ref="S72:S73"/>
    <mergeCell ref="S117:S119"/>
    <mergeCell ref="R75:R76"/>
    <mergeCell ref="M9:M16"/>
    <mergeCell ref="K9:K16"/>
    <mergeCell ref="L9:L16"/>
    <mergeCell ref="O9:O10"/>
    <mergeCell ref="R117:R119"/>
    <mergeCell ref="O123:P123"/>
    <mergeCell ref="E122:M122"/>
    <mergeCell ref="K121:L121"/>
    <mergeCell ref="L72:L73"/>
    <mergeCell ref="K72:K73"/>
    <mergeCell ref="A75:A76"/>
    <mergeCell ref="E9:E18"/>
    <mergeCell ref="F9:F10"/>
    <mergeCell ref="O121:P121"/>
    <mergeCell ref="J9:J10"/>
    <mergeCell ref="G9:G10"/>
    <mergeCell ref="H9:H10"/>
    <mergeCell ref="I9:I10"/>
    <mergeCell ref="J75:J76"/>
    <mergeCell ref="B123:D123"/>
    <mergeCell ref="H75:H76"/>
    <mergeCell ref="R72:R73"/>
    <mergeCell ref="P75:P76"/>
    <mergeCell ref="A122:D122"/>
    <mergeCell ref="A72:A73"/>
    <mergeCell ref="B75:B76"/>
    <mergeCell ref="N75:N76"/>
    <mergeCell ref="F75:F76"/>
    <mergeCell ref="G75:G76"/>
    <mergeCell ref="C75:C76"/>
    <mergeCell ref="D75:D76"/>
    <mergeCell ref="E75:E76"/>
    <mergeCell ref="M75:M76"/>
    <mergeCell ref="K123:L123"/>
    <mergeCell ref="R123:S123"/>
    <mergeCell ref="R124:S124"/>
    <mergeCell ref="R121:S121"/>
    <mergeCell ref="A6:A8"/>
    <mergeCell ref="K7:K8"/>
    <mergeCell ref="L7:L8"/>
    <mergeCell ref="M7:M8"/>
    <mergeCell ref="B72:B73"/>
    <mergeCell ref="C72:C73"/>
    <mergeCell ref="D72:D73"/>
    <mergeCell ref="E72:E73"/>
    <mergeCell ref="F72:F73"/>
    <mergeCell ref="C9:C16"/>
    <mergeCell ref="B9:B16"/>
    <mergeCell ref="D9:D18"/>
    <mergeCell ref="M72:M73"/>
    <mergeCell ref="A9:A18"/>
    <mergeCell ref="C6:C8"/>
    <mergeCell ref="B6:B8"/>
    <mergeCell ref="R6:R8"/>
    <mergeCell ref="S6:S8"/>
    <mergeCell ref="N7:N8"/>
    <mergeCell ref="O7:O8"/>
    <mergeCell ref="P7:P8"/>
    <mergeCell ref="Q6:Q8"/>
    <mergeCell ref="R5:S5"/>
    <mergeCell ref="E2:N2"/>
    <mergeCell ref="D6:D8"/>
    <mergeCell ref="E6:E8"/>
    <mergeCell ref="Q117:Q119"/>
    <mergeCell ref="L75:L76"/>
    <mergeCell ref="O72:O73"/>
    <mergeCell ref="O75:O76"/>
    <mergeCell ref="Q75:Q76"/>
    <mergeCell ref="R22:S24"/>
    <mergeCell ref="S75:S76"/>
    <mergeCell ref="I75:I76"/>
    <mergeCell ref="Q27:Q29"/>
    <mergeCell ref="P72:P73"/>
    <mergeCell ref="N72:N73"/>
  </mergeCells>
  <printOptions horizontalCentered="1"/>
  <pageMargins left="0.45" right="0.2" top="0.5" bottom="0.5" header="0.3" footer="0.3"/>
  <pageSetup paperSize="9" scale="6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2020-11-20T08:40:47Z</cp:lastPrinted>
  <dcterms:created xsi:type="dcterms:W3CDTF">2016-08-11T08:26:23Z</dcterms:created>
  <dcterms:modified xsi:type="dcterms:W3CDTF">2020-11-20T10:06:23Z</dcterms:modified>
</cp:coreProperties>
</file>